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trebol 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46" i="1" l="1"/>
  <c r="G22" i="1"/>
  <c r="G21" i="1"/>
  <c r="G12" i="1"/>
  <c r="G59" i="1" l="1"/>
  <c r="C82" i="1" s="1"/>
  <c r="G52" i="1"/>
  <c r="G51" i="1"/>
  <c r="G49" i="1"/>
  <c r="G48" i="1"/>
  <c r="G47" i="1"/>
  <c r="G45" i="1"/>
  <c r="G44" i="1" l="1"/>
  <c r="C79" i="1" l="1"/>
  <c r="G43" i="1" l="1"/>
  <c r="G37" i="1"/>
  <c r="G36" i="1"/>
  <c r="G35" i="1"/>
  <c r="G34" i="1"/>
  <c r="G33" i="1"/>
  <c r="G32" i="1"/>
  <c r="G64" i="1"/>
  <c r="G23" i="1" l="1"/>
  <c r="C78" i="1" s="1"/>
  <c r="G53" i="1"/>
  <c r="C81" i="1" s="1"/>
  <c r="G38" i="1"/>
  <c r="C80" i="1" s="1"/>
  <c r="G61" i="1" l="1"/>
  <c r="G62" i="1" s="1"/>
  <c r="G63" i="1" l="1"/>
  <c r="C83" i="1"/>
  <c r="D89" i="1" l="1"/>
  <c r="G65" i="1"/>
  <c r="E89" i="1"/>
  <c r="C89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<sst xmlns="http://schemas.openxmlformats.org/spreadsheetml/2006/main" count="147" uniqueCount="102">
  <si>
    <t>RUBRO O CULTIVO</t>
  </si>
  <si>
    <t>PRADERA BIANUAL</t>
  </si>
  <si>
    <t>RENDIMIENTO (kgs carne/Há.)</t>
  </si>
  <si>
    <t>VARIEDAD</t>
  </si>
  <si>
    <t>BALLICA-TREBOL</t>
  </si>
  <si>
    <t>FECHA ESTIMADA  PRECIO VENTA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</si>
  <si>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</si>
  <si>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</si>
  <si>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</si>
  <si>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</si>
  <si>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</si>
  <si>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</si>
  <si>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</si>
  <si>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VILCÚN</t>
  </si>
  <si>
    <t>DESTINO PRODUCCION</t>
  </si>
  <si>
    <t>INTERNO-FORRAJE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</si>
  <si>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</si>
  <si>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</si>
  <si>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</si>
  <si>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</si>
  <si>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</si>
  <si>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</si>
  <si>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</si>
  <si>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</si>
  <si>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</si>
  <si>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</si>
  <si>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</si>
  <si>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</si>
  <si>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</si>
  <si>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Mano de Obra Siembra</t>
  </si>
  <si>
    <t>JH</t>
  </si>
  <si>
    <t>Marzo-Sept</t>
  </si>
  <si>
    <t>Aplicación Herbicida</t>
  </si>
  <si>
    <t>Oct-Nov</t>
  </si>
  <si>
    <t>Subtotal Jornadas Hombre</t>
  </si>
  <si>
    <t>JORNADAS ANIMAL</t>
  </si>
  <si>
    <t>Subtotal Jornadas Animal</t>
  </si>
  <si>
    <t>MAQUINARIA</t>
  </si>
  <si>
    <t>Barbecho Químico</t>
  </si>
  <si>
    <t>JM</t>
  </si>
  <si>
    <t>Rastraje</t>
  </si>
  <si>
    <t>Vibrocultivador</t>
  </si>
  <si>
    <t>Rodon</t>
  </si>
  <si>
    <t>Aplicación Urea/Potasio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</si>
  <si>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</si>
  <si>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</si>
  <si>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</si>
  <si>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</si>
  <si>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</si>
  <si>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</si>
  <si>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</si>
  <si>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Ballica Nui</t>
  </si>
  <si>
    <t>kg</t>
  </si>
  <si>
    <t>Trébol blanco Huia</t>
  </si>
  <si>
    <t>FERTILIZANTES</t>
  </si>
  <si>
    <t>Can 27</t>
  </si>
  <si>
    <t>Kg</t>
  </si>
  <si>
    <t>Septiembre</t>
  </si>
  <si>
    <t>Superfosfato Triple</t>
  </si>
  <si>
    <t>Marzo</t>
  </si>
  <si>
    <t>Muriato de Potasio</t>
  </si>
  <si>
    <t>Soprocal</t>
  </si>
  <si>
    <t>HERBICIDAS</t>
  </si>
  <si>
    <t>MCPA</t>
  </si>
  <si>
    <t>Lt</t>
  </si>
  <si>
    <t>Sept-Oct</t>
  </si>
  <si>
    <t>Master 25 CS</t>
  </si>
  <si>
    <t>Subtotal Insumos</t>
  </si>
  <si>
    <t>OTROS</t>
  </si>
  <si>
    <t>Item</t>
  </si>
  <si>
    <t>Costos mantención Ganado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</si>
  <si>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</si>
  <si>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</si>
  <si>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</si>
  <si>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</si>
  <si>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</si>
  <si>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</si>
  <si>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</si>
  <si>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</si>
  <si>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</si>
  <si>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</si>
  <si>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</si>
  <si>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</si>
  <si>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</si>
  <si>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</si>
  <si>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</si>
  <si>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</si>
  <si>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</si>
  <si>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</si>
  <si>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</si>
  <si>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</si>
  <si>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</si>
  <si>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</si>
  <si>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</si>
  <si>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</si>
  <si>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</si>
  <si>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</si>
  <si>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</si>
  <si>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</si>
  <si>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Diciembre de 2021</t>
  </si>
  <si>
    <t>Nov-Mar de 2021</t>
  </si>
  <si>
    <t>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</si>
</sst>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[$-C0A]mmmm\-yy;@"/>
    <numFmt numFmtId="168" formatCode="_-* #,##0.00_-;\-* #,##0.00_-;_-* &quot;-&quot;??_-;_-@_-"/>
    <numFmt numFmtId="169" formatCode="_-* #,##0_-;\-* #,##0_-;_-* &quot;-&quot;??_-;_-@_-"/>
    <numFmt numFmtId="170" formatCode="_-* #,##0.0_-;\-* #,##0.0_-;_-* &quot;-&quot;??_-;_-@_-"/>
    <numFmt numFmtId="171" formatCode="#,##0_ ;\-#,##0\ "/>
    <numFmt numFmtId="173" formatCode="#,##0.000_ ;\-#,##0.000\ 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164" fontId="1" fillId="0" borderId="21" applyFont="0" applyFill="0" applyBorder="0" applyAlignment="0" applyProtection="0"/>
    <xf numFmtId="43" fontId="15" fillId="0" borderId="0" applyFont="0" applyFill="0" applyBorder="0" applyAlignment="0" applyProtection="0"/>
    <xf numFmtId="168" fontId="16" fillId="0" borderId="21" applyFont="0" applyFill="0" applyBorder="0" applyAlignment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49" fontId="2" fillId="5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1" fillId="6" borderId="21" xfId="0" applyFont="1" applyFill="1" applyBorder="1" applyAlignment="1"/>
    <xf numFmtId="49" fontId="9" fillId="7" borderId="22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13" fillId="2" borderId="21" xfId="0" applyNumberFormat="1" applyFont="1" applyFill="1" applyBorder="1" applyAlignment="1">
      <alignment vertical="center"/>
    </xf>
    <xf numFmtId="0" fontId="11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2" borderId="24" xfId="0" applyFont="1" applyFill="1" applyBorder="1" applyAlignment="1"/>
    <xf numFmtId="3" fontId="3" fillId="2" borderId="24" xfId="0" applyNumberFormat="1" applyFont="1" applyFill="1" applyBorder="1" applyAlignment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5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5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5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49" fontId="9" fillId="7" borderId="32" xfId="0" applyNumberFormat="1" applyFont="1" applyFill="1" applyBorder="1" applyAlignment="1">
      <alignment vertical="center"/>
    </xf>
    <xf numFmtId="49" fontId="11" fillId="7" borderId="33" xfId="0" applyNumberFormat="1" applyFont="1" applyFill="1" applyBorder="1" applyAlignment="1"/>
    <xf numFmtId="49" fontId="9" fillId="2" borderId="34" xfId="0" applyNumberFormat="1" applyFont="1" applyFill="1" applyBorder="1" applyAlignment="1">
      <alignment vertical="center"/>
    </xf>
    <xf numFmtId="9" fontId="11" fillId="2" borderId="35" xfId="0" applyNumberFormat="1" applyFont="1" applyFill="1" applyBorder="1" applyAlignment="1"/>
    <xf numFmtId="49" fontId="9" fillId="7" borderId="36" xfId="0" applyNumberFormat="1" applyFont="1" applyFill="1" applyBorder="1" applyAlignment="1">
      <alignment vertical="center"/>
    </xf>
    <xf numFmtId="166" fontId="9" fillId="7" borderId="37" xfId="0" applyNumberFormat="1" applyFont="1" applyFill="1" applyBorder="1" applyAlignment="1">
      <alignment vertical="center"/>
    </xf>
    <xf numFmtId="9" fontId="9" fillId="7" borderId="38" xfId="0" applyNumberFormat="1" applyFont="1" applyFill="1" applyBorder="1" applyAlignment="1">
      <alignment vertical="center"/>
    </xf>
    <xf numFmtId="0" fontId="11" fillId="8" borderId="41" xfId="0" applyFont="1" applyFill="1" applyBorder="1" applyAlignment="1"/>
    <xf numFmtId="0" fontId="11" fillId="2" borderId="21" xfId="0" applyFont="1" applyFill="1" applyBorder="1" applyAlignment="1">
      <alignment vertical="center"/>
    </xf>
    <xf numFmtId="49" fontId="11" fillId="2" borderId="21" xfId="0" applyNumberFormat="1" applyFont="1" applyFill="1" applyBorder="1" applyAlignment="1">
      <alignment vertical="center"/>
    </xf>
    <xf numFmtId="49" fontId="9" fillId="2" borderId="42" xfId="0" applyNumberFormat="1" applyFont="1" applyFill="1" applyBorder="1" applyAlignment="1">
      <alignment vertical="center"/>
    </xf>
    <xf numFmtId="0" fontId="11" fillId="2" borderId="43" xfId="0" applyFont="1" applyFill="1" applyBorder="1" applyAlignment="1"/>
    <xf numFmtId="0" fontId="11" fillId="2" borderId="44" xfId="0" applyFont="1" applyFill="1" applyBorder="1" applyAlignment="1"/>
    <xf numFmtId="49" fontId="11" fillId="2" borderId="45" xfId="0" applyNumberFormat="1" applyFont="1" applyFill="1" applyBorder="1" applyAlignment="1">
      <alignment vertical="center"/>
    </xf>
    <xf numFmtId="0" fontId="11" fillId="2" borderId="46" xfId="0" applyFont="1" applyFill="1" applyBorder="1" applyAlignment="1"/>
    <xf numFmtId="49" fontId="11" fillId="2" borderId="47" xfId="0" applyNumberFormat="1" applyFont="1" applyFill="1" applyBorder="1" applyAlignment="1">
      <alignment vertical="center"/>
    </xf>
    <xf numFmtId="0" fontId="11" fillId="2" borderId="48" xfId="0" applyFont="1" applyFill="1" applyBorder="1" applyAlignment="1"/>
    <xf numFmtId="0" fontId="11" fillId="2" borderId="49" xfId="0" applyFont="1" applyFill="1" applyBorder="1" applyAlignment="1"/>
    <xf numFmtId="0" fontId="9" fillId="6" borderId="21" xfId="0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49" fontId="14" fillId="8" borderId="21" xfId="0" applyNumberFormat="1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0" fontId="6" fillId="8" borderId="50" xfId="0" applyFont="1" applyFill="1" applyBorder="1" applyAlignment="1">
      <alignment vertical="center"/>
    </xf>
    <xf numFmtId="49" fontId="9" fillId="7" borderId="51" xfId="0" applyNumberFormat="1" applyFont="1" applyFill="1" applyBorder="1" applyAlignment="1">
      <alignment vertical="center"/>
    </xf>
    <xf numFmtId="0" fontId="9" fillId="7" borderId="52" xfId="0" applyNumberFormat="1" applyFont="1" applyFill="1" applyBorder="1" applyAlignment="1">
      <alignment vertical="center"/>
    </xf>
    <xf numFmtId="0" fontId="9" fillId="7" borderId="53" xfId="0" applyNumberFormat="1" applyFont="1" applyFill="1" applyBorder="1" applyAlignment="1">
      <alignment vertical="center"/>
    </xf>
    <xf numFmtId="166" fontId="9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3" fontId="4" fillId="3" borderId="18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/>
    <xf numFmtId="0" fontId="17" fillId="0" borderId="54" xfId="0" applyFont="1" applyFill="1" applyBorder="1"/>
    <xf numFmtId="0" fontId="17" fillId="0" borderId="5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 wrapText="1"/>
    </xf>
    <xf numFmtId="0" fontId="18" fillId="0" borderId="21" xfId="0" applyFont="1" applyBorder="1"/>
    <xf numFmtId="0" fontId="18" fillId="0" borderId="21" xfId="0" applyFont="1" applyBorder="1" applyAlignment="1">
      <alignment horizontal="center"/>
    </xf>
    <xf numFmtId="3" fontId="18" fillId="0" borderId="21" xfId="1" applyNumberFormat="1" applyFont="1" applyBorder="1"/>
    <xf numFmtId="0" fontId="2" fillId="5" borderId="31" xfId="0" applyFont="1" applyFill="1" applyBorder="1" applyAlignment="1">
      <alignment vertical="center"/>
    </xf>
    <xf numFmtId="165" fontId="2" fillId="5" borderId="31" xfId="0" applyNumberFormat="1" applyFont="1" applyFill="1" applyBorder="1" applyAlignment="1">
      <alignment vertical="center"/>
    </xf>
    <xf numFmtId="169" fontId="3" fillId="0" borderId="55" xfId="3" applyNumberFormat="1" applyFont="1" applyBorder="1" applyAlignment="1">
      <alignment vertical="top"/>
    </xf>
    <xf numFmtId="49" fontId="2" fillId="3" borderId="5" xfId="0" applyNumberFormat="1" applyFont="1" applyFill="1" applyBorder="1" applyAlignment="1">
      <alignment vertical="top" wrapText="1"/>
    </xf>
    <xf numFmtId="0" fontId="18" fillId="0" borderId="55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9" fontId="3" fillId="0" borderId="55" xfId="3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vertical="top" wrapText="1"/>
    </xf>
    <xf numFmtId="0" fontId="3" fillId="0" borderId="55" xfId="0" applyFont="1" applyBorder="1" applyAlignment="1">
      <alignment horizontal="left" vertical="top"/>
    </xf>
    <xf numFmtId="17" fontId="3" fillId="0" borderId="55" xfId="0" applyNumberFormat="1" applyFont="1" applyBorder="1" applyAlignment="1">
      <alignment horizontal="center" vertical="top"/>
    </xf>
    <xf numFmtId="49" fontId="3" fillId="2" borderId="6" xfId="0" applyNumberFormat="1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169" fontId="3" fillId="0" borderId="55" xfId="3" applyNumberFormat="1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167" fontId="3" fillId="0" borderId="55" xfId="0" applyNumberFormat="1" applyFont="1" applyBorder="1" applyAlignment="1">
      <alignment horizontal="left" vertical="top"/>
    </xf>
    <xf numFmtId="0" fontId="3" fillId="2" borderId="8" xfId="0" applyFont="1" applyFill="1" applyBorder="1" applyAlignment="1">
      <alignment vertical="top" wrapText="1"/>
    </xf>
    <xf numFmtId="14" fontId="3" fillId="2" borderId="9" xfId="0" applyNumberFormat="1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vertical="top"/>
    </xf>
    <xf numFmtId="49" fontId="2" fillId="5" borderId="57" xfId="0" applyNumberFormat="1" applyFont="1" applyFill="1" applyBorder="1" applyAlignment="1">
      <alignment vertical="top"/>
    </xf>
    <xf numFmtId="0" fontId="3" fillId="2" borderId="58" xfId="0" applyFont="1" applyFill="1" applyBorder="1" applyAlignment="1">
      <alignment vertical="top"/>
    </xf>
    <xf numFmtId="0" fontId="3" fillId="2" borderId="59" xfId="0" applyFont="1" applyFill="1" applyBorder="1" applyAlignment="1">
      <alignment vertical="top"/>
    </xf>
    <xf numFmtId="49" fontId="2" fillId="3" borderId="56" xfId="0" applyNumberFormat="1" applyFont="1" applyFill="1" applyBorder="1" applyAlignment="1">
      <alignment horizontal="center" vertical="top" wrapText="1"/>
    </xf>
    <xf numFmtId="3" fontId="18" fillId="0" borderId="56" xfId="0" applyNumberFormat="1" applyFont="1" applyBorder="1" applyAlignment="1">
      <alignment vertical="top"/>
    </xf>
    <xf numFmtId="3" fontId="18" fillId="0" borderId="56" xfId="0" applyNumberFormat="1" applyFont="1" applyBorder="1" applyAlignment="1" applyProtection="1">
      <alignment vertical="top"/>
      <protection hidden="1"/>
    </xf>
    <xf numFmtId="49" fontId="4" fillId="3" borderId="60" xfId="0" applyNumberFormat="1" applyFont="1" applyFill="1" applyBorder="1" applyAlignment="1">
      <alignment vertical="top"/>
    </xf>
    <xf numFmtId="0" fontId="4" fillId="3" borderId="60" xfId="0" applyFont="1" applyFill="1" applyBorder="1" applyAlignment="1">
      <alignment vertical="top"/>
    </xf>
    <xf numFmtId="3" fontId="4" fillId="3" borderId="60" xfId="0" applyNumberFormat="1" applyFont="1" applyFill="1" applyBorder="1" applyAlignment="1">
      <alignment vertical="top"/>
    </xf>
    <xf numFmtId="3" fontId="3" fillId="2" borderId="12" xfId="0" applyNumberFormat="1" applyFont="1" applyFill="1" applyBorder="1" applyAlignment="1">
      <alignment vertical="top"/>
    </xf>
    <xf numFmtId="49" fontId="2" fillId="5" borderId="14" xfId="0" applyNumberFormat="1" applyFont="1" applyFill="1" applyBorder="1" applyAlignment="1">
      <alignment vertical="top"/>
    </xf>
    <xf numFmtId="0" fontId="3" fillId="2" borderId="1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49" fontId="4" fillId="3" borderId="14" xfId="0" applyNumberFormat="1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17" xfId="0" applyFont="1" applyFill="1" applyBorder="1" applyAlignment="1">
      <alignment vertical="top"/>
    </xf>
    <xf numFmtId="3" fontId="3" fillId="2" borderId="17" xfId="0" applyNumberFormat="1" applyFont="1" applyFill="1" applyBorder="1" applyAlignment="1">
      <alignment vertical="top"/>
    </xf>
    <xf numFmtId="49" fontId="2" fillId="3" borderId="57" xfId="0" applyNumberFormat="1" applyFont="1" applyFill="1" applyBorder="1" applyAlignment="1">
      <alignment horizontal="center" vertical="top" wrapText="1"/>
    </xf>
    <xf numFmtId="3" fontId="18" fillId="0" borderId="56" xfId="0" applyNumberFormat="1" applyFont="1" applyFill="1" applyBorder="1" applyAlignment="1">
      <alignment vertical="top"/>
    </xf>
    <xf numFmtId="49" fontId="4" fillId="3" borderId="61" xfId="0" applyNumberFormat="1" applyFont="1" applyFill="1" applyBorder="1" applyAlignment="1">
      <alignment vertical="top"/>
    </xf>
    <xf numFmtId="0" fontId="4" fillId="3" borderId="61" xfId="0" applyFont="1" applyFill="1" applyBorder="1" applyAlignment="1">
      <alignment horizontal="center" vertical="top"/>
    </xf>
    <xf numFmtId="0" fontId="4" fillId="3" borderId="61" xfId="0" applyFont="1" applyFill="1" applyBorder="1" applyAlignment="1">
      <alignment vertical="top"/>
    </xf>
    <xf numFmtId="3" fontId="4" fillId="3" borderId="61" xfId="0" applyNumberFormat="1" applyFont="1" applyFill="1" applyBorder="1" applyAlignment="1">
      <alignment vertical="top"/>
    </xf>
    <xf numFmtId="0" fontId="13" fillId="0" borderId="56" xfId="0" applyFont="1" applyBorder="1" applyAlignment="1">
      <alignment vertical="top"/>
    </xf>
    <xf numFmtId="0" fontId="3" fillId="0" borderId="56" xfId="0" applyFont="1" applyBorder="1" applyAlignment="1">
      <alignment horizontal="center" vertical="top"/>
    </xf>
    <xf numFmtId="171" fontId="3" fillId="0" borderId="56" xfId="3" applyNumberFormat="1" applyFont="1" applyBorder="1" applyAlignment="1">
      <alignment vertical="top"/>
    </xf>
    <xf numFmtId="3" fontId="3" fillId="2" borderId="56" xfId="0" applyNumberFormat="1" applyFont="1" applyFill="1" applyBorder="1" applyAlignment="1">
      <alignment vertical="top"/>
    </xf>
    <xf numFmtId="0" fontId="3" fillId="0" borderId="56" xfId="0" applyFont="1" applyFill="1" applyBorder="1" applyAlignment="1">
      <alignment vertical="top"/>
    </xf>
    <xf numFmtId="0" fontId="3" fillId="0" borderId="56" xfId="0" applyFont="1" applyBorder="1" applyAlignment="1">
      <alignment vertical="top"/>
    </xf>
    <xf numFmtId="0" fontId="3" fillId="2" borderId="17" xfId="0" applyFont="1" applyFill="1" applyBorder="1" applyAlignment="1">
      <alignment horizontal="center" vertical="top"/>
    </xf>
    <xf numFmtId="3" fontId="17" fillId="0" borderId="56" xfId="0" applyNumberFormat="1" applyFont="1" applyBorder="1" applyAlignment="1">
      <alignment vertical="top"/>
    </xf>
    <xf numFmtId="170" fontId="17" fillId="0" borderId="56" xfId="2" applyNumberFormat="1" applyFont="1" applyBorder="1" applyAlignment="1">
      <alignment vertical="top"/>
    </xf>
    <xf numFmtId="0" fontId="3" fillId="2" borderId="15" xfId="0" applyFont="1" applyFill="1" applyBorder="1" applyAlignment="1">
      <alignment vertical="top"/>
    </xf>
    <xf numFmtId="49" fontId="2" fillId="3" borderId="14" xfId="0" applyNumberFormat="1" applyFont="1" applyFill="1" applyBorder="1" applyAlignment="1">
      <alignment vertical="top"/>
    </xf>
    <xf numFmtId="49" fontId="2" fillId="3" borderId="14" xfId="0" applyNumberFormat="1" applyFont="1" applyFill="1" applyBorder="1" applyAlignment="1">
      <alignment vertical="top" wrapText="1"/>
    </xf>
    <xf numFmtId="49" fontId="2" fillId="3" borderId="57" xfId="0" applyNumberFormat="1" applyFont="1" applyFill="1" applyBorder="1" applyAlignment="1">
      <alignment vertical="top"/>
    </xf>
    <xf numFmtId="49" fontId="2" fillId="3" borderId="57" xfId="0" applyNumberFormat="1" applyFont="1" applyFill="1" applyBorder="1" applyAlignment="1">
      <alignment vertical="top" wrapText="1"/>
    </xf>
    <xf numFmtId="3" fontId="3" fillId="2" borderId="56" xfId="0" applyNumberFormat="1" applyFont="1" applyFill="1" applyBorder="1" applyAlignment="1">
      <alignment vertical="top" wrapText="1"/>
    </xf>
    <xf numFmtId="0" fontId="3" fillId="0" borderId="56" xfId="0" applyFont="1" applyBorder="1" applyAlignment="1">
      <alignment horizontal="left" vertical="top"/>
    </xf>
    <xf numFmtId="171" fontId="3" fillId="0" borderId="56" xfId="3" applyNumberFormat="1" applyFont="1" applyBorder="1" applyAlignment="1">
      <alignment horizontal="left" vertical="top"/>
    </xf>
    <xf numFmtId="3" fontId="3" fillId="2" borderId="56" xfId="0" applyNumberFormat="1" applyFont="1" applyFill="1" applyBorder="1" applyAlignment="1">
      <alignment horizontal="left" vertical="top"/>
    </xf>
    <xf numFmtId="3" fontId="3" fillId="0" borderId="56" xfId="0" applyNumberFormat="1" applyFont="1" applyBorder="1" applyAlignment="1">
      <alignment horizontal="left" vertical="top"/>
    </xf>
    <xf numFmtId="49" fontId="14" fillId="8" borderId="39" xfId="0" applyNumberFormat="1" applyFont="1" applyFill="1" applyBorder="1" applyAlignment="1">
      <alignment vertical="center"/>
    </xf>
    <xf numFmtId="0" fontId="9" fillId="8" borderId="40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49" fontId="5" fillId="3" borderId="6" xfId="0" applyNumberFormat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173" fontId="0" fillId="0" borderId="0" xfId="0" applyNumberFormat="1" applyFont="1" applyAlignment="1"/>
    <xf numFmtId="173" fontId="18" fillId="0" borderId="56" xfId="2" applyNumberFormat="1" applyFont="1" applyBorder="1" applyAlignment="1">
      <alignment vertical="top"/>
    </xf>
  </cellXfs>
  <cellStyles count="4">
    <cellStyle name="Millares" xfId="2" builtinId="3"/>
    <cellStyle name="Millares 2" xfId="3"/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96982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27" zoomScale="110" zoomScaleNormal="110" workbookViewId="0">
      <selection activeCell="H32" sqref="H32:I37"/>
    </sheetView>
  </sheetViews>
  <sheetFormatPr baseColWidth="10" defaultColWidth="10.85546875" defaultRowHeight="11.25" customHeight="1"/>
  <cols>
    <col min="1" max="1" width="4.42578125" style="1" customWidth="1"/>
    <col min="2" max="2" width="2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71093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84" t="s">
        <v>0</v>
      </c>
      <c r="C9" s="85" t="s">
        <v>1</v>
      </c>
      <c r="D9" s="86"/>
      <c r="E9" s="153" t="s">
        <v>2</v>
      </c>
      <c r="F9" s="154"/>
      <c r="G9" s="87">
        <v>600</v>
      </c>
    </row>
    <row r="10" spans="1:7" ht="38.25" customHeight="1">
      <c r="A10" s="5"/>
      <c r="B10" s="88" t="s">
        <v>3</v>
      </c>
      <c r="C10" s="89" t="s">
        <v>4</v>
      </c>
      <c r="D10" s="86"/>
      <c r="E10" s="151" t="s">
        <v>5</v>
      </c>
      <c r="F10" s="152"/>
      <c r="G10" s="90" t="s">
        <v>99</v>
      </c>
    </row>
    <row r="11" spans="1:7" ht="18" customHeight="1">
      <c r="A11" s="5"/>
      <c r="B11" s="88" t="s">
        <v>6</v>
      </c>
      <c r="C11" s="89" t="s">
        <v>7</v>
      </c>
      <c r="D11" s="86"/>
      <c r="E11" s="151" t="s">
        <v>8</v>
      </c>
      <c r="F11" s="152"/>
      <c r="G11" s="83">
        <v>1600</v>
      </c>
    </row>
    <row r="12" spans="1:7" ht="11.25" customHeight="1">
      <c r="A12" s="5"/>
      <c r="B12" s="88" t="s">
        <v>9</v>
      </c>
      <c r="C12" s="89" t="s">
        <v>10</v>
      </c>
      <c r="D12" s="86"/>
      <c r="E12" s="91" t="s">
        <v>11</v>
      </c>
      <c r="F12" s="92"/>
      <c r="G12" s="93">
        <f>G9*G11</f>
        <v>960000</v>
      </c>
    </row>
    <row r="13" spans="1:7" ht="11.25" customHeight="1">
      <c r="A13" s="5"/>
      <c r="B13" s="88" t="s">
        <v>12</v>
      </c>
      <c r="C13" s="85" t="s">
        <v>13</v>
      </c>
      <c r="D13" s="86"/>
      <c r="E13" s="151" t="s">
        <v>14</v>
      </c>
      <c r="F13" s="152"/>
      <c r="G13" s="94" t="s">
        <v>15</v>
      </c>
    </row>
    <row r="14" spans="1:7" ht="13.5" customHeight="1">
      <c r="A14" s="5"/>
      <c r="B14" s="88" t="s">
        <v>16</v>
      </c>
      <c r="C14" s="85" t="s">
        <v>13</v>
      </c>
      <c r="D14" s="86"/>
      <c r="E14" s="151" t="s">
        <v>17</v>
      </c>
      <c r="F14" s="152"/>
      <c r="G14" s="94" t="s">
        <v>100</v>
      </c>
    </row>
    <row r="15" spans="1:7" ht="25.5" customHeight="1">
      <c r="A15" s="5"/>
      <c r="B15" s="88" t="s">
        <v>18</v>
      </c>
      <c r="C15" s="95" t="s">
        <v>101</v>
      </c>
      <c r="D15" s="86"/>
      <c r="E15" s="155" t="s">
        <v>19</v>
      </c>
      <c r="F15" s="156"/>
      <c r="G15" s="94" t="s">
        <v>20</v>
      </c>
    </row>
    <row r="16" spans="1:7" ht="12" customHeight="1">
      <c r="A16" s="2"/>
      <c r="B16" s="96"/>
      <c r="C16" s="97"/>
      <c r="D16" s="98"/>
      <c r="E16" s="99"/>
      <c r="F16" s="99"/>
      <c r="G16" s="100"/>
    </row>
    <row r="17" spans="1:8" ht="12" customHeight="1">
      <c r="A17" s="6"/>
      <c r="B17" s="157" t="s">
        <v>21</v>
      </c>
      <c r="C17" s="158"/>
      <c r="D17" s="158"/>
      <c r="E17" s="158"/>
      <c r="F17" s="158"/>
      <c r="G17" s="158"/>
    </row>
    <row r="18" spans="1:8" ht="12" customHeight="1">
      <c r="A18" s="2"/>
      <c r="B18" s="101"/>
      <c r="C18" s="102"/>
      <c r="D18" s="102"/>
      <c r="E18" s="102"/>
      <c r="F18" s="103"/>
      <c r="G18" s="103"/>
    </row>
    <row r="19" spans="1:8" ht="12" customHeight="1">
      <c r="A19" s="5"/>
      <c r="B19" s="104" t="s">
        <v>22</v>
      </c>
      <c r="C19" s="105"/>
      <c r="D19" s="106"/>
      <c r="E19" s="106"/>
      <c r="F19" s="106"/>
      <c r="G19" s="106"/>
    </row>
    <row r="20" spans="1:8" ht="24" customHeight="1">
      <c r="A20" s="26"/>
      <c r="B20" s="107" t="s">
        <v>23</v>
      </c>
      <c r="C20" s="107" t="s">
        <v>24</v>
      </c>
      <c r="D20" s="107" t="s">
        <v>25</v>
      </c>
      <c r="E20" s="107" t="s">
        <v>26</v>
      </c>
      <c r="F20" s="107" t="s">
        <v>27</v>
      </c>
      <c r="G20" s="107" t="s">
        <v>28</v>
      </c>
    </row>
    <row r="21" spans="1:8" ht="12.75" customHeight="1">
      <c r="A21" s="26"/>
      <c r="B21" s="137" t="s">
        <v>29</v>
      </c>
      <c r="C21" s="108" t="s">
        <v>30</v>
      </c>
      <c r="D21" s="138">
        <v>1</v>
      </c>
      <c r="E21" s="108" t="s">
        <v>31</v>
      </c>
      <c r="F21" s="108">
        <v>15000</v>
      </c>
      <c r="G21" s="109">
        <f>D21*F21</f>
        <v>15000</v>
      </c>
    </row>
    <row r="22" spans="1:8" ht="12.75" customHeight="1">
      <c r="A22" s="26"/>
      <c r="B22" s="137" t="s">
        <v>32</v>
      </c>
      <c r="C22" s="108" t="s">
        <v>30</v>
      </c>
      <c r="D22" s="138">
        <v>1</v>
      </c>
      <c r="E22" s="108" t="s">
        <v>33</v>
      </c>
      <c r="F22" s="108">
        <v>15000</v>
      </c>
      <c r="G22" s="109">
        <f>D22*F22</f>
        <v>15000</v>
      </c>
    </row>
    <row r="23" spans="1:8" ht="12.75" customHeight="1">
      <c r="A23" s="6"/>
      <c r="B23" s="110" t="s">
        <v>34</v>
      </c>
      <c r="C23" s="111"/>
      <c r="D23" s="111"/>
      <c r="E23" s="111"/>
      <c r="F23" s="111"/>
      <c r="G23" s="112">
        <f>SUM(G21:G22)</f>
        <v>30000</v>
      </c>
    </row>
    <row r="24" spans="1:8" ht="12" customHeight="1">
      <c r="A24" s="2"/>
      <c r="B24" s="101"/>
      <c r="C24" s="103"/>
      <c r="D24" s="103"/>
      <c r="E24" s="103"/>
      <c r="F24" s="113"/>
      <c r="G24" s="113"/>
    </row>
    <row r="25" spans="1:8" ht="12" customHeight="1">
      <c r="A25" s="5"/>
      <c r="B25" s="114" t="s">
        <v>35</v>
      </c>
      <c r="C25" s="139"/>
      <c r="D25" s="117"/>
      <c r="E25" s="117"/>
      <c r="F25" s="117"/>
      <c r="G25" s="117"/>
    </row>
    <row r="26" spans="1:8" ht="24" customHeight="1">
      <c r="A26" s="5"/>
      <c r="B26" s="140" t="s">
        <v>23</v>
      </c>
      <c r="C26" s="141" t="s">
        <v>24</v>
      </c>
      <c r="D26" s="141" t="s">
        <v>25</v>
      </c>
      <c r="E26" s="140" t="s">
        <v>26</v>
      </c>
      <c r="F26" s="141" t="s">
        <v>27</v>
      </c>
      <c r="G26" s="140" t="s">
        <v>28</v>
      </c>
    </row>
    <row r="27" spans="1:8" ht="12" customHeight="1">
      <c r="A27" s="5"/>
      <c r="B27" s="118"/>
      <c r="C27" s="118"/>
      <c r="D27" s="118"/>
      <c r="E27" s="118"/>
      <c r="F27" s="118"/>
      <c r="G27" s="118"/>
    </row>
    <row r="28" spans="1:8" ht="12" customHeight="1">
      <c r="A28" s="5"/>
      <c r="B28" s="119" t="s">
        <v>36</v>
      </c>
      <c r="C28" s="120"/>
      <c r="D28" s="120"/>
      <c r="E28" s="120"/>
      <c r="F28" s="120"/>
      <c r="G28" s="120"/>
    </row>
    <row r="29" spans="1:8" ht="12" customHeight="1">
      <c r="A29" s="2"/>
      <c r="B29" s="121"/>
      <c r="C29" s="122"/>
      <c r="D29" s="122"/>
      <c r="E29" s="122"/>
      <c r="F29" s="123"/>
      <c r="G29" s="123"/>
    </row>
    <row r="30" spans="1:8" ht="12" customHeight="1">
      <c r="A30" s="5"/>
      <c r="B30" s="114" t="s">
        <v>37</v>
      </c>
      <c r="C30" s="139"/>
      <c r="D30" s="117"/>
      <c r="E30" s="117"/>
      <c r="F30" s="117"/>
      <c r="G30" s="117"/>
    </row>
    <row r="31" spans="1:8" ht="24" customHeight="1">
      <c r="A31" s="5"/>
      <c r="B31" s="142" t="s">
        <v>23</v>
      </c>
      <c r="C31" s="142" t="s">
        <v>24</v>
      </c>
      <c r="D31" s="142" t="s">
        <v>25</v>
      </c>
      <c r="E31" s="142" t="s">
        <v>26</v>
      </c>
      <c r="F31" s="143" t="s">
        <v>27</v>
      </c>
      <c r="G31" s="142" t="s">
        <v>28</v>
      </c>
    </row>
    <row r="32" spans="1:8" ht="12.75" customHeight="1">
      <c r="A32" s="26"/>
      <c r="B32" s="125" t="s">
        <v>38</v>
      </c>
      <c r="C32" s="108" t="s">
        <v>39</v>
      </c>
      <c r="D32" s="160">
        <v>0.125</v>
      </c>
      <c r="E32" s="108" t="s">
        <v>31</v>
      </c>
      <c r="F32" s="108">
        <v>80000</v>
      </c>
      <c r="G32" s="144">
        <f t="shared" ref="G32:G37" si="0">(D32*F32)</f>
        <v>10000</v>
      </c>
      <c r="H32" s="159"/>
    </row>
    <row r="33" spans="1:11" ht="12.75" customHeight="1">
      <c r="A33" s="26"/>
      <c r="B33" s="125" t="s">
        <v>40</v>
      </c>
      <c r="C33" s="108" t="s">
        <v>39</v>
      </c>
      <c r="D33" s="160">
        <v>0.375</v>
      </c>
      <c r="E33" s="108" t="s">
        <v>31</v>
      </c>
      <c r="F33" s="108">
        <v>160000</v>
      </c>
      <c r="G33" s="144">
        <f t="shared" si="0"/>
        <v>60000</v>
      </c>
      <c r="H33" s="159"/>
    </row>
    <row r="34" spans="1:11" ht="12.75" customHeight="1">
      <c r="A34" s="26"/>
      <c r="B34" s="125" t="s">
        <v>41</v>
      </c>
      <c r="C34" s="108" t="s">
        <v>39</v>
      </c>
      <c r="D34" s="160">
        <v>0.125</v>
      </c>
      <c r="E34" s="108" t="s">
        <v>31</v>
      </c>
      <c r="F34" s="108">
        <v>160000</v>
      </c>
      <c r="G34" s="144">
        <f t="shared" si="0"/>
        <v>20000</v>
      </c>
      <c r="H34" s="159"/>
    </row>
    <row r="35" spans="1:11" ht="12.75" customHeight="1">
      <c r="A35" s="26"/>
      <c r="B35" s="125" t="s">
        <v>42</v>
      </c>
      <c r="C35" s="108" t="s">
        <v>39</v>
      </c>
      <c r="D35" s="160">
        <v>0.125</v>
      </c>
      <c r="E35" s="108" t="s">
        <v>31</v>
      </c>
      <c r="F35" s="108">
        <v>120000</v>
      </c>
      <c r="G35" s="144">
        <f t="shared" si="0"/>
        <v>15000</v>
      </c>
      <c r="H35" s="159"/>
    </row>
    <row r="36" spans="1:11" ht="12.75" customHeight="1">
      <c r="A36" s="26"/>
      <c r="B36" s="137" t="s">
        <v>43</v>
      </c>
      <c r="C36" s="108" t="s">
        <v>39</v>
      </c>
      <c r="D36" s="160">
        <v>0.25</v>
      </c>
      <c r="E36" s="108" t="s">
        <v>31</v>
      </c>
      <c r="F36" s="108">
        <v>120000</v>
      </c>
      <c r="G36" s="144">
        <f t="shared" si="0"/>
        <v>30000</v>
      </c>
      <c r="H36" s="159"/>
    </row>
    <row r="37" spans="1:11" ht="12.75" customHeight="1">
      <c r="A37" s="26"/>
      <c r="B37" s="137" t="s">
        <v>44</v>
      </c>
      <c r="C37" s="108" t="s">
        <v>39</v>
      </c>
      <c r="D37" s="160">
        <v>0.125</v>
      </c>
      <c r="E37" s="108" t="s">
        <v>31</v>
      </c>
      <c r="F37" s="108">
        <v>160000</v>
      </c>
      <c r="G37" s="144">
        <f t="shared" si="0"/>
        <v>20000</v>
      </c>
      <c r="H37" s="159"/>
    </row>
    <row r="38" spans="1:11" ht="12.75" customHeight="1">
      <c r="A38" s="5"/>
      <c r="B38" s="126" t="s">
        <v>45</v>
      </c>
      <c r="C38" s="128"/>
      <c r="D38" s="128"/>
      <c r="E38" s="128"/>
      <c r="F38" s="128"/>
      <c r="G38" s="129">
        <f>SUM(G32:G37)</f>
        <v>155000</v>
      </c>
    </row>
    <row r="39" spans="1:11" ht="12" customHeight="1">
      <c r="A39" s="2"/>
      <c r="B39" s="121"/>
      <c r="C39" s="122"/>
      <c r="D39" s="122"/>
      <c r="E39" s="122"/>
      <c r="F39" s="123"/>
      <c r="G39" s="123"/>
    </row>
    <row r="40" spans="1:11" ht="12" customHeight="1">
      <c r="A40" s="5"/>
      <c r="B40" s="114" t="s">
        <v>46</v>
      </c>
      <c r="C40" s="115"/>
      <c r="D40" s="116"/>
      <c r="E40" s="116"/>
      <c r="F40" s="117"/>
      <c r="G40" s="117"/>
    </row>
    <row r="41" spans="1:11" ht="24" customHeight="1">
      <c r="A41" s="5"/>
      <c r="B41" s="124" t="s">
        <v>47</v>
      </c>
      <c r="C41" s="124" t="s">
        <v>48</v>
      </c>
      <c r="D41" s="124" t="s">
        <v>49</v>
      </c>
      <c r="E41" s="124" t="s">
        <v>26</v>
      </c>
      <c r="F41" s="124" t="s">
        <v>27</v>
      </c>
      <c r="G41" s="124" t="s">
        <v>28</v>
      </c>
      <c r="K41" s="68"/>
    </row>
    <row r="42" spans="1:11" ht="18" customHeight="1">
      <c r="A42" s="26"/>
      <c r="B42" s="130" t="s">
        <v>50</v>
      </c>
      <c r="C42" s="131"/>
      <c r="D42" s="131"/>
      <c r="E42" s="131"/>
      <c r="F42" s="132"/>
      <c r="G42" s="133"/>
      <c r="K42" s="68"/>
    </row>
    <row r="43" spans="1:11" ht="12.75" customHeight="1">
      <c r="A43" s="26"/>
      <c r="B43" s="134" t="s">
        <v>51</v>
      </c>
      <c r="C43" s="145" t="s">
        <v>52</v>
      </c>
      <c r="D43" s="145">
        <v>25</v>
      </c>
      <c r="E43" s="145" t="s">
        <v>31</v>
      </c>
      <c r="F43" s="146">
        <v>3500</v>
      </c>
      <c r="G43" s="147">
        <f>(D43*F43)</f>
        <v>87500</v>
      </c>
    </row>
    <row r="44" spans="1:11" ht="12.75" customHeight="1">
      <c r="A44" s="26"/>
      <c r="B44" s="135" t="s">
        <v>53</v>
      </c>
      <c r="C44" s="145" t="s">
        <v>52</v>
      </c>
      <c r="D44" s="145">
        <v>4</v>
      </c>
      <c r="E44" s="145" t="s">
        <v>31</v>
      </c>
      <c r="F44" s="146">
        <v>4200</v>
      </c>
      <c r="G44" s="147">
        <f t="shared" ref="G44:G52" si="1">(D44*F44)</f>
        <v>16800</v>
      </c>
    </row>
    <row r="45" spans="1:11" ht="12.75" customHeight="1">
      <c r="A45" s="26"/>
      <c r="B45" s="130" t="s">
        <v>54</v>
      </c>
      <c r="C45" s="145"/>
      <c r="D45" s="145"/>
      <c r="E45" s="145"/>
      <c r="F45" s="146"/>
      <c r="G45" s="147">
        <f t="shared" si="1"/>
        <v>0</v>
      </c>
    </row>
    <row r="46" spans="1:11" ht="12.75" customHeight="1">
      <c r="A46" s="26"/>
      <c r="B46" s="135" t="s">
        <v>55</v>
      </c>
      <c r="C46" s="145" t="s">
        <v>56</v>
      </c>
      <c r="D46" s="145">
        <v>300</v>
      </c>
      <c r="E46" s="145" t="s">
        <v>57</v>
      </c>
      <c r="F46" s="146">
        <v>351</v>
      </c>
      <c r="G46" s="147">
        <f t="shared" si="1"/>
        <v>105300</v>
      </c>
    </row>
    <row r="47" spans="1:11" ht="12.75" customHeight="1">
      <c r="A47" s="26"/>
      <c r="B47" s="135" t="s">
        <v>58</v>
      </c>
      <c r="C47" s="145" t="s">
        <v>56</v>
      </c>
      <c r="D47" s="145">
        <v>250</v>
      </c>
      <c r="E47" s="145" t="s">
        <v>59</v>
      </c>
      <c r="F47" s="146">
        <v>452</v>
      </c>
      <c r="G47" s="147">
        <f t="shared" si="1"/>
        <v>113000</v>
      </c>
    </row>
    <row r="48" spans="1:11" ht="12.75" customHeight="1">
      <c r="A48" s="26"/>
      <c r="B48" s="135" t="s">
        <v>60</v>
      </c>
      <c r="C48" s="145" t="s">
        <v>56</v>
      </c>
      <c r="D48" s="145">
        <v>150</v>
      </c>
      <c r="E48" s="145" t="s">
        <v>59</v>
      </c>
      <c r="F48" s="146">
        <v>440</v>
      </c>
      <c r="G48" s="147">
        <f t="shared" si="1"/>
        <v>66000</v>
      </c>
    </row>
    <row r="49" spans="1:7" ht="12.75" customHeight="1">
      <c r="A49" s="26"/>
      <c r="B49" s="135" t="s">
        <v>61</v>
      </c>
      <c r="C49" s="145" t="s">
        <v>52</v>
      </c>
      <c r="D49" s="145">
        <v>1000</v>
      </c>
      <c r="E49" s="145" t="s">
        <v>59</v>
      </c>
      <c r="F49" s="146">
        <v>104</v>
      </c>
      <c r="G49" s="147">
        <f t="shared" si="1"/>
        <v>104000</v>
      </c>
    </row>
    <row r="50" spans="1:7" ht="12.75" customHeight="1">
      <c r="A50" s="26"/>
      <c r="B50" s="130" t="s">
        <v>62</v>
      </c>
      <c r="C50" s="145"/>
      <c r="D50" s="145"/>
      <c r="E50" s="145"/>
      <c r="F50" s="146">
        <v>0</v>
      </c>
      <c r="G50" s="147"/>
    </row>
    <row r="51" spans="1:7" ht="12.75" customHeight="1">
      <c r="A51" s="26"/>
      <c r="B51" s="135" t="s">
        <v>63</v>
      </c>
      <c r="C51" s="145" t="s">
        <v>64</v>
      </c>
      <c r="D51" s="145">
        <v>1</v>
      </c>
      <c r="E51" s="145" t="s">
        <v>65</v>
      </c>
      <c r="F51" s="146">
        <v>14637</v>
      </c>
      <c r="G51" s="147">
        <f t="shared" si="1"/>
        <v>14637</v>
      </c>
    </row>
    <row r="52" spans="1:7" ht="12.75" customHeight="1">
      <c r="A52" s="26"/>
      <c r="B52" s="135" t="s">
        <v>66</v>
      </c>
      <c r="C52" s="145" t="s">
        <v>64</v>
      </c>
      <c r="D52" s="145">
        <v>0.2</v>
      </c>
      <c r="E52" s="145" t="s">
        <v>65</v>
      </c>
      <c r="F52" s="148">
        <v>12500</v>
      </c>
      <c r="G52" s="147">
        <f t="shared" si="1"/>
        <v>2500</v>
      </c>
    </row>
    <row r="53" spans="1:7" ht="13.5" customHeight="1">
      <c r="A53" s="5"/>
      <c r="B53" s="126" t="s">
        <v>67</v>
      </c>
      <c r="C53" s="127"/>
      <c r="D53" s="127"/>
      <c r="E53" s="127"/>
      <c r="F53" s="128"/>
      <c r="G53" s="129">
        <f>SUM(G42:G52)</f>
        <v>509737</v>
      </c>
    </row>
    <row r="54" spans="1:7" ht="12" customHeight="1">
      <c r="A54" s="2"/>
      <c r="B54" s="121"/>
      <c r="C54" s="122"/>
      <c r="D54" s="122"/>
      <c r="E54" s="136"/>
      <c r="F54" s="123"/>
      <c r="G54" s="123"/>
    </row>
    <row r="55" spans="1:7" ht="12" customHeight="1">
      <c r="A55" s="5"/>
      <c r="B55" s="7" t="s">
        <v>68</v>
      </c>
      <c r="C55" s="8"/>
      <c r="D55" s="9"/>
      <c r="E55" s="9"/>
      <c r="F55" s="10"/>
      <c r="G55" s="10"/>
    </row>
    <row r="56" spans="1:7" ht="24" customHeight="1">
      <c r="A56" s="5"/>
      <c r="B56" s="11" t="s">
        <v>69</v>
      </c>
      <c r="C56" s="12" t="s">
        <v>48</v>
      </c>
      <c r="D56" s="12" t="s">
        <v>49</v>
      </c>
      <c r="E56" s="11" t="s">
        <v>26</v>
      </c>
      <c r="F56" s="12" t="s">
        <v>27</v>
      </c>
      <c r="G56" s="11" t="s">
        <v>28</v>
      </c>
    </row>
    <row r="57" spans="1:7" ht="12.75" customHeight="1">
      <c r="A57" s="6"/>
      <c r="B57" s="74" t="s">
        <v>70</v>
      </c>
      <c r="C57" s="75"/>
      <c r="D57" s="75">
        <v>600</v>
      </c>
      <c r="E57" s="76" t="s">
        <v>71</v>
      </c>
      <c r="F57" s="77">
        <v>60</v>
      </c>
      <c r="G57" s="73">
        <f t="shared" ref="G57" si="2">(D57*F57)</f>
        <v>36000</v>
      </c>
    </row>
    <row r="58" spans="1:7" ht="12.75" customHeight="1">
      <c r="A58" s="6"/>
      <c r="B58" s="78"/>
      <c r="C58" s="79"/>
      <c r="D58" s="79"/>
      <c r="E58" s="79"/>
      <c r="F58" s="80"/>
      <c r="G58" s="73"/>
    </row>
    <row r="59" spans="1:7" ht="13.5" customHeight="1">
      <c r="A59" s="5"/>
      <c r="B59" s="69" t="s">
        <v>72</v>
      </c>
      <c r="C59" s="70"/>
      <c r="D59" s="70"/>
      <c r="E59" s="70"/>
      <c r="F59" s="71"/>
      <c r="G59" s="72">
        <f>SUM(G57:G58)</f>
        <v>36000</v>
      </c>
    </row>
    <row r="60" spans="1:7" ht="12" customHeight="1">
      <c r="A60" s="2"/>
      <c r="B60" s="29"/>
      <c r="C60" s="29"/>
      <c r="D60" s="29"/>
      <c r="E60" s="29"/>
      <c r="F60" s="30"/>
      <c r="G60" s="30"/>
    </row>
    <row r="61" spans="1:7" ht="12" customHeight="1">
      <c r="A61" s="26"/>
      <c r="B61" s="31" t="s">
        <v>73</v>
      </c>
      <c r="C61" s="32"/>
      <c r="D61" s="32"/>
      <c r="E61" s="32"/>
      <c r="F61" s="32"/>
      <c r="G61" s="33">
        <f>G23+G38+G53+G59</f>
        <v>730737</v>
      </c>
    </row>
    <row r="62" spans="1:7" ht="12" customHeight="1">
      <c r="A62" s="26"/>
      <c r="B62" s="34" t="s">
        <v>74</v>
      </c>
      <c r="C62" s="14"/>
      <c r="D62" s="14"/>
      <c r="E62" s="14"/>
      <c r="F62" s="14"/>
      <c r="G62" s="35">
        <f>G61*0.05</f>
        <v>36536.85</v>
      </c>
    </row>
    <row r="63" spans="1:7" ht="12" customHeight="1">
      <c r="A63" s="26"/>
      <c r="B63" s="36" t="s">
        <v>75</v>
      </c>
      <c r="C63" s="13"/>
      <c r="D63" s="13"/>
      <c r="E63" s="13"/>
      <c r="F63" s="13"/>
      <c r="G63" s="37">
        <f>G62+G61</f>
        <v>767273.85</v>
      </c>
    </row>
    <row r="64" spans="1:7" ht="12" customHeight="1">
      <c r="A64" s="26"/>
      <c r="B64" s="34" t="s">
        <v>76</v>
      </c>
      <c r="C64" s="14"/>
      <c r="D64" s="14"/>
      <c r="E64" s="14"/>
      <c r="F64" s="14"/>
      <c r="G64" s="35">
        <f>G12</f>
        <v>960000</v>
      </c>
    </row>
    <row r="65" spans="1:7" ht="12" customHeight="1">
      <c r="A65" s="26"/>
      <c r="B65" s="38" t="s">
        <v>77</v>
      </c>
      <c r="C65" s="81"/>
      <c r="D65" s="81"/>
      <c r="E65" s="81"/>
      <c r="F65" s="81"/>
      <c r="G65" s="82">
        <f>G64-G63</f>
        <v>192726.15000000002</v>
      </c>
    </row>
    <row r="66" spans="1:7" ht="12" customHeight="1">
      <c r="A66" s="26"/>
      <c r="B66" s="27" t="s">
        <v>78</v>
      </c>
      <c r="C66" s="28"/>
      <c r="D66" s="28"/>
      <c r="E66" s="28"/>
      <c r="F66" s="28"/>
      <c r="G66" s="23"/>
    </row>
    <row r="67" spans="1:7" ht="12.75" customHeight="1" thickBot="1">
      <c r="A67" s="26"/>
      <c r="B67" s="39"/>
      <c r="C67" s="28"/>
      <c r="D67" s="28"/>
      <c r="E67" s="28"/>
      <c r="F67" s="28"/>
      <c r="G67" s="23"/>
    </row>
    <row r="68" spans="1:7" ht="12" customHeight="1">
      <c r="A68" s="26"/>
      <c r="B68" s="51" t="s">
        <v>79</v>
      </c>
      <c r="C68" s="52"/>
      <c r="D68" s="52"/>
      <c r="E68" s="52"/>
      <c r="F68" s="53"/>
      <c r="G68" s="23"/>
    </row>
    <row r="69" spans="1:7" ht="12" customHeight="1">
      <c r="A69" s="26"/>
      <c r="B69" s="54" t="s">
        <v>80</v>
      </c>
      <c r="C69" s="25"/>
      <c r="D69" s="25"/>
      <c r="E69" s="25"/>
      <c r="F69" s="55"/>
      <c r="G69" s="23"/>
    </row>
    <row r="70" spans="1:7" ht="12" customHeight="1">
      <c r="A70" s="26"/>
      <c r="B70" s="54" t="s">
        <v>81</v>
      </c>
      <c r="C70" s="25"/>
      <c r="D70" s="25"/>
      <c r="E70" s="25"/>
      <c r="F70" s="55"/>
      <c r="G70" s="23"/>
    </row>
    <row r="71" spans="1:7" ht="12" customHeight="1">
      <c r="A71" s="26"/>
      <c r="B71" s="54" t="s">
        <v>82</v>
      </c>
      <c r="C71" s="25"/>
      <c r="D71" s="25"/>
      <c r="E71" s="25"/>
      <c r="F71" s="55"/>
      <c r="G71" s="23"/>
    </row>
    <row r="72" spans="1:7" ht="12" customHeight="1">
      <c r="A72" s="26"/>
      <c r="B72" s="54" t="s">
        <v>83</v>
      </c>
      <c r="C72" s="25"/>
      <c r="D72" s="25"/>
      <c r="E72" s="25"/>
      <c r="F72" s="55"/>
      <c r="G72" s="23"/>
    </row>
    <row r="73" spans="1:7" ht="12" customHeight="1">
      <c r="A73" s="26"/>
      <c r="B73" s="54" t="s">
        <v>84</v>
      </c>
      <c r="C73" s="25"/>
      <c r="D73" s="25"/>
      <c r="E73" s="25"/>
      <c r="F73" s="55"/>
      <c r="G73" s="23"/>
    </row>
    <row r="74" spans="1:7" ht="12.75" customHeight="1" thickBot="1">
      <c r="A74" s="26"/>
      <c r="B74" s="56" t="s">
        <v>85</v>
      </c>
      <c r="C74" s="57"/>
      <c r="D74" s="57"/>
      <c r="E74" s="57"/>
      <c r="F74" s="58"/>
      <c r="G74" s="23"/>
    </row>
    <row r="75" spans="1:7" ht="12.75" customHeight="1">
      <c r="A75" s="26"/>
      <c r="B75" s="49"/>
      <c r="C75" s="25"/>
      <c r="D75" s="25"/>
      <c r="E75" s="25"/>
      <c r="F75" s="25"/>
      <c r="G75" s="23"/>
    </row>
    <row r="76" spans="1:7" ht="15" customHeight="1" thickBot="1">
      <c r="A76" s="26"/>
      <c r="B76" s="149" t="s">
        <v>86</v>
      </c>
      <c r="C76" s="150"/>
      <c r="D76" s="48"/>
      <c r="E76" s="16"/>
      <c r="F76" s="16"/>
      <c r="G76" s="23"/>
    </row>
    <row r="77" spans="1:7" ht="12" customHeight="1">
      <c r="A77" s="26"/>
      <c r="B77" s="41" t="s">
        <v>69</v>
      </c>
      <c r="C77" s="17" t="s">
        <v>87</v>
      </c>
      <c r="D77" s="42" t="s">
        <v>88</v>
      </c>
      <c r="E77" s="16"/>
      <c r="F77" s="16"/>
      <c r="G77" s="23"/>
    </row>
    <row r="78" spans="1:7" ht="12" customHeight="1">
      <c r="A78" s="26"/>
      <c r="B78" s="43" t="s">
        <v>89</v>
      </c>
      <c r="C78" s="18">
        <f>+G23</f>
        <v>30000</v>
      </c>
      <c r="D78" s="44">
        <f>(C78/C84)</f>
        <v>3.9099468853265366E-2</v>
      </c>
      <c r="E78" s="16"/>
      <c r="F78" s="16"/>
      <c r="G78" s="23"/>
    </row>
    <row r="79" spans="1:7" ht="12" customHeight="1">
      <c r="A79" s="26"/>
      <c r="B79" s="43" t="s">
        <v>90</v>
      </c>
      <c r="C79" s="19">
        <f>+G28</f>
        <v>0</v>
      </c>
      <c r="D79" s="44">
        <v>0</v>
      </c>
      <c r="E79" s="16"/>
      <c r="F79" s="16"/>
      <c r="G79" s="23"/>
    </row>
    <row r="80" spans="1:7" ht="12" customHeight="1">
      <c r="A80" s="26"/>
      <c r="B80" s="43" t="s">
        <v>91</v>
      </c>
      <c r="C80" s="18">
        <f>+G38</f>
        <v>155000</v>
      </c>
      <c r="D80" s="44">
        <f>(C80/C84)</f>
        <v>0.20201392240853772</v>
      </c>
      <c r="E80" s="16"/>
      <c r="F80" s="16"/>
      <c r="G80" s="23"/>
    </row>
    <row r="81" spans="1:7" ht="12" customHeight="1">
      <c r="A81" s="26"/>
      <c r="B81" s="43" t="s">
        <v>47</v>
      </c>
      <c r="C81" s="18">
        <f>+G53</f>
        <v>509737</v>
      </c>
      <c r="D81" s="44">
        <f>(C81/C84)</f>
        <v>0.66434819849523086</v>
      </c>
      <c r="E81" s="16"/>
      <c r="F81" s="16"/>
      <c r="G81" s="23"/>
    </row>
    <row r="82" spans="1:7" ht="12" customHeight="1">
      <c r="A82" s="26"/>
      <c r="B82" s="43" t="s">
        <v>92</v>
      </c>
      <c r="C82" s="20">
        <f>+G59</f>
        <v>36000</v>
      </c>
      <c r="D82" s="44">
        <f>(C82/C84)</f>
        <v>4.6919362623918437E-2</v>
      </c>
      <c r="E82" s="22"/>
      <c r="F82" s="22"/>
      <c r="G82" s="23"/>
    </row>
    <row r="83" spans="1:7" ht="12" customHeight="1">
      <c r="A83" s="26"/>
      <c r="B83" s="43" t="s">
        <v>93</v>
      </c>
      <c r="C83" s="20">
        <f>+G62</f>
        <v>36536.85</v>
      </c>
      <c r="D83" s="44">
        <f>(C83/C84)</f>
        <v>4.7619047619047616E-2</v>
      </c>
      <c r="E83" s="22"/>
      <c r="F83" s="22"/>
      <c r="G83" s="23"/>
    </row>
    <row r="84" spans="1:7" ht="12.75" customHeight="1" thickBot="1">
      <c r="A84" s="26"/>
      <c r="B84" s="45" t="s">
        <v>94</v>
      </c>
      <c r="C84" s="46">
        <f>SUM(C78:C83)</f>
        <v>767273.85</v>
      </c>
      <c r="D84" s="47">
        <f>SUM(D78:D83)</f>
        <v>1</v>
      </c>
      <c r="E84" s="22"/>
      <c r="F84" s="22"/>
      <c r="G84" s="23"/>
    </row>
    <row r="85" spans="1:7" ht="12" customHeight="1">
      <c r="A85" s="26"/>
      <c r="B85" s="39"/>
      <c r="C85" s="28"/>
      <c r="D85" s="28"/>
      <c r="E85" s="28"/>
      <c r="F85" s="28"/>
      <c r="G85" s="23"/>
    </row>
    <row r="86" spans="1:7" ht="12.75" customHeight="1">
      <c r="A86" s="26"/>
      <c r="B86" s="40"/>
      <c r="C86" s="28"/>
      <c r="D86" s="28"/>
      <c r="E86" s="28"/>
      <c r="F86" s="28"/>
      <c r="G86" s="23"/>
    </row>
    <row r="87" spans="1:7" ht="12" customHeight="1" thickBot="1">
      <c r="A87" s="15"/>
      <c r="B87" s="60"/>
      <c r="C87" s="61" t="s">
        <v>95</v>
      </c>
      <c r="D87" s="62"/>
      <c r="E87" s="63"/>
      <c r="F87" s="21"/>
      <c r="G87" s="23"/>
    </row>
    <row r="88" spans="1:7" ht="12" customHeight="1">
      <c r="A88" s="26"/>
      <c r="B88" s="64" t="s">
        <v>96</v>
      </c>
      <c r="C88" s="65">
        <v>500</v>
      </c>
      <c r="D88" s="65">
        <v>600</v>
      </c>
      <c r="E88" s="66">
        <v>700</v>
      </c>
      <c r="F88" s="59"/>
      <c r="G88" s="24"/>
    </row>
    <row r="89" spans="1:7" ht="12.75" customHeight="1" thickBot="1">
      <c r="A89" s="26"/>
      <c r="B89" s="45" t="s">
        <v>97</v>
      </c>
      <c r="C89" s="46">
        <f>(G63/C88)</f>
        <v>1534.5476999999998</v>
      </c>
      <c r="D89" s="46">
        <f>(G63/D88)</f>
        <v>1278.7897499999999</v>
      </c>
      <c r="E89" s="67">
        <f>(G63/E88)</f>
        <v>1096.1054999999999</v>
      </c>
      <c r="F89" s="59"/>
      <c r="G89" s="24"/>
    </row>
    <row r="90" spans="1:7" ht="15.6" customHeight="1">
      <c r="A90" s="26"/>
      <c r="B90" s="50" t="s">
        <v>98</v>
      </c>
      <c r="C90" s="25"/>
      <c r="D90" s="25"/>
      <c r="E90" s="25"/>
      <c r="F90" s="25"/>
      <c r="G90" s="2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ballica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2021-03-31T03:19:53Z</dcterms:modified>
  <cp:category/>
  <cp:contentStatus/>
</cp:coreProperties>
</file>