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5200" windowHeight="11385"/>
  </bookViews>
  <sheets>
    <sheet name="Repol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11" i="1" l="1"/>
  <c r="G12" i="1"/>
  <c r="G67" i="1"/>
  <c r="G68" i="1"/>
  <c r="G62" i="1"/>
  <c r="G61" i="1"/>
  <c r="G59" i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42" i="1" s="1"/>
  <c r="G63" i="1" l="1"/>
  <c r="G74" i="1"/>
  <c r="C93" i="1"/>
  <c r="C92" i="1" l="1"/>
  <c r="C91" i="1"/>
  <c r="G27" i="1"/>
  <c r="C89" i="1" s="1"/>
  <c r="G32" i="1" l="1"/>
  <c r="G71" i="1" s="1"/>
  <c r="G72" i="1" l="1"/>
  <c r="G73" i="1" l="1"/>
  <c r="G75" i="1" s="1"/>
  <c r="C94" i="1"/>
  <c r="C100" i="1" l="1"/>
  <c r="C95" i="1"/>
  <c r="D94" i="1" s="1"/>
  <c r="D100" i="1"/>
  <c r="E100" i="1"/>
  <c r="D92" i="1" l="1"/>
  <c r="D89" i="1"/>
  <c r="D91" i="1"/>
  <c r="D93" i="1"/>
  <c r="D95" i="1" l="1"/>
</calcChain>
</file>

<file path=xl/sharedStrings.xml><?xml version="1.0" encoding="utf-8"?>
<sst xmlns="http://schemas.openxmlformats.org/spreadsheetml/2006/main" count="178" uniqueCount="116">
  <si>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</si>
  <si>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</si>
  <si>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</si>
  <si>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</si>
  <si>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</si>
  <si>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</si>
  <si>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</si>
  <si>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</si>
  <si>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</si>
  <si>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</si>
  <si>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</si>
  <si>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</si>
  <si>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</si>
  <si>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</si>
  <si>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</si>
  <si>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</si>
  <si>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</si>
  <si>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</si>
  <si>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</si>
  <si>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</si>
  <si>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</si>
  <si>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</si>
  <si>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</si>
  <si>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</si>
  <si>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</si>
  <si>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</si>
  <si>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</si>
  <si>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</si>
  <si>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</si>
  <si>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</si>
  <si>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</si>
  <si>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</si>
  <si>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</si>
  <si>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</si>
  <si>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</si>
  <si>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</si>
  <si>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</si>
  <si>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</si>
  <si>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</si>
  <si>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</si>
  <si>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</si>
  <si>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</si>
  <si>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</si>
  <si>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</si>
  <si>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</si>
  <si>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</si>
  <si>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</si>
  <si>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</si>
  <si>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</si>
  <si>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</si>
  <si>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</si>
  <si>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</si>
  <si>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</si>
  <si>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</si>
  <si>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</si>
  <si>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</si>
  <si>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</si>
  <si>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</si>
  <si>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</si>
  <si>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</si>
  <si>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</si>
  <si>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lt</t>
  </si>
  <si>
    <t>FUNGICIDAS</t>
  </si>
  <si>
    <t>c/u</t>
  </si>
  <si>
    <t>B. O'Higgins</t>
  </si>
  <si>
    <t>Mercado local</t>
  </si>
  <si>
    <t>Mezcla hortalicera</t>
  </si>
  <si>
    <t>Centurion Super</t>
  </si>
  <si>
    <t>Amistar Opti</t>
  </si>
  <si>
    <t>2.  Precio de Insumos corresponde a  precios  colocados en el predio del agricultor.</t>
  </si>
  <si>
    <t>RENDIMIENTO (Un/Há.)</t>
  </si>
  <si>
    <t>Rendimiento (Un/hà)</t>
  </si>
  <si>
    <t>Costo unitario ($/Un) (*)</t>
  </si>
  <si>
    <t>REPOLLO</t>
  </si>
  <si>
    <t>Savoy Ace</t>
  </si>
  <si>
    <t>Medio</t>
  </si>
  <si>
    <t>PRECIO ESPERADO ($/Un)</t>
  </si>
  <si>
    <t>Mayo</t>
  </si>
  <si>
    <t>Transplante</t>
  </si>
  <si>
    <t>febrero</t>
  </si>
  <si>
    <t>Riego</t>
  </si>
  <si>
    <t>Feb - may</t>
  </si>
  <si>
    <t>Limpia o desmanche</t>
  </si>
  <si>
    <t>marzo</t>
  </si>
  <si>
    <t>Aplicación de fertilizante</t>
  </si>
  <si>
    <t>Aplicación de agroquímicos</t>
  </si>
  <si>
    <t>Feb - abr</t>
  </si>
  <si>
    <t>Cosecha</t>
  </si>
  <si>
    <t>mayo</t>
  </si>
  <si>
    <t>enero</t>
  </si>
  <si>
    <t>Rastrajes (2)</t>
  </si>
  <si>
    <t>Acequiadura</t>
  </si>
  <si>
    <t>Melgadura</t>
  </si>
  <si>
    <t>Acarreo de insumos</t>
  </si>
  <si>
    <t>PLANTINES</t>
  </si>
  <si>
    <t>Febrero</t>
  </si>
  <si>
    <t>Urea</t>
  </si>
  <si>
    <t>Marzo</t>
  </si>
  <si>
    <t>Salitre</t>
  </si>
  <si>
    <t>Evisec 50 SP 200 GR</t>
  </si>
  <si>
    <t>abril</t>
  </si>
  <si>
    <t>Kareate Zeon</t>
  </si>
  <si>
    <t>Ridomil GoldMZ</t>
  </si>
  <si>
    <t>Metalaxyl MZ 58 WP</t>
  </si>
  <si>
    <t>TERRASORB FOLIAR</t>
  </si>
  <si>
    <t>Feb - Abril</t>
  </si>
  <si>
    <t>Análisis de suelo</t>
  </si>
  <si>
    <t>Fletes</t>
  </si>
  <si>
    <t>Entrada Feria mayorista</t>
  </si>
  <si>
    <t>7. Plantacion 60 cm sobre hilera, 70 entre hilera</t>
  </si>
  <si>
    <t>3. Precio esperado por ventas corresponde a precio colocado en feria Lo Valledor</t>
  </si>
  <si>
    <t>ESCENARIOS COSTO UNITARIO  ($/Un)</t>
  </si>
  <si>
    <t>Rengo</t>
  </si>
  <si>
    <t>Rengo-Quinta de Tilcoco-Malloa</t>
  </si>
  <si>
    <t>Helada, plagas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</si>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</sst>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43" fontId="16" fillId="0" borderId="0" applyFont="0" applyFill="0" applyBorder="0" applyAlignment="0" applyProtection="0"/>
    <xf numFmtId="166" fontId="18" fillId="0" borderId="18" applyFont="0" applyFill="0" applyBorder="0" applyAlignment="0" applyProtection="0"/>
    <xf numFmtId="41" fontId="23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2" fillId="7" borderId="18" xfId="0" applyFont="1" applyFill="1" applyBorder="1" applyAlignment="1"/>
    <xf numFmtId="49" fontId="10" fillId="8" borderId="19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4" fillId="2" borderId="18" xfId="0" applyNumberFormat="1" applyFont="1" applyFill="1" applyBorder="1" applyAlignment="1">
      <alignment vertical="center"/>
    </xf>
    <xf numFmtId="0" fontId="12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49" fontId="10" fillId="8" borderId="30" xfId="0" applyNumberFormat="1" applyFont="1" applyFill="1" applyBorder="1" applyAlignment="1">
      <alignment vertical="center"/>
    </xf>
    <xf numFmtId="49" fontId="12" fillId="8" borderId="31" xfId="0" applyNumberFormat="1" applyFont="1" applyFill="1" applyBorder="1" applyAlignment="1"/>
    <xf numFmtId="49" fontId="10" fillId="2" borderId="32" xfId="0" applyNumberFormat="1" applyFont="1" applyFill="1" applyBorder="1" applyAlignment="1">
      <alignment vertical="center"/>
    </xf>
    <xf numFmtId="9" fontId="12" fillId="2" borderId="33" xfId="0" applyNumberFormat="1" applyFont="1" applyFill="1" applyBorder="1" applyAlignment="1"/>
    <xf numFmtId="49" fontId="10" fillId="8" borderId="34" xfId="0" applyNumberFormat="1" applyFont="1" applyFill="1" applyBorder="1" applyAlignment="1">
      <alignment vertical="center"/>
    </xf>
    <xf numFmtId="165" fontId="10" fillId="8" borderId="35" xfId="0" applyNumberFormat="1" applyFont="1" applyFill="1" applyBorder="1" applyAlignment="1">
      <alignment vertical="center"/>
    </xf>
    <xf numFmtId="9" fontId="10" fillId="8" borderId="36" xfId="0" applyNumberFormat="1" applyFont="1" applyFill="1" applyBorder="1" applyAlignment="1">
      <alignment vertical="center"/>
    </xf>
    <xf numFmtId="0" fontId="12" fillId="9" borderId="39" xfId="0" applyFont="1" applyFill="1" applyBorder="1" applyAlignment="1"/>
    <xf numFmtId="0" fontId="12" fillId="2" borderId="18" xfId="0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49" fontId="10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49" fontId="12" fillId="2" borderId="45" xfId="0" applyNumberFormat="1" applyFont="1" applyFill="1" applyBorder="1" applyAlignment="1">
      <alignment vertical="center"/>
    </xf>
    <xf numFmtId="0" fontId="12" fillId="2" borderId="46" xfId="0" applyFont="1" applyFill="1" applyBorder="1" applyAlignment="1"/>
    <xf numFmtId="0" fontId="12" fillId="2" borderId="47" xfId="0" applyFont="1" applyFill="1" applyBorder="1" applyAlignment="1"/>
    <xf numFmtId="0" fontId="10" fillId="7" borderId="18" xfId="0" applyFont="1" applyFill="1" applyBorder="1" applyAlignment="1">
      <alignment vertical="center"/>
    </xf>
    <xf numFmtId="0" fontId="7" fillId="9" borderId="17" xfId="0" applyFont="1" applyFill="1" applyBorder="1" applyAlignment="1">
      <alignment vertical="center"/>
    </xf>
    <xf numFmtId="49" fontId="15" fillId="9" borderId="18" xfId="0" applyNumberFormat="1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0" fontId="7" fillId="9" borderId="48" xfId="0" applyFont="1" applyFill="1" applyBorder="1" applyAlignment="1">
      <alignment vertical="center"/>
    </xf>
    <xf numFmtId="49" fontId="10" fillId="8" borderId="49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wrapText="1"/>
    </xf>
    <xf numFmtId="0" fontId="17" fillId="0" borderId="53" xfId="0" applyFont="1" applyFill="1" applyBorder="1" applyAlignment="1">
      <alignment wrapText="1"/>
    </xf>
    <xf numFmtId="0" fontId="17" fillId="0" borderId="53" xfId="0" applyFont="1" applyFill="1" applyBorder="1" applyAlignment="1">
      <alignment horizontal="center" wrapText="1"/>
    </xf>
    <xf numFmtId="3" fontId="17" fillId="0" borderId="53" xfId="2" applyNumberFormat="1" applyFont="1" applyFill="1" applyBorder="1" applyAlignment="1">
      <alignment horizontal="center" wrapText="1"/>
    </xf>
    <xf numFmtId="0" fontId="17" fillId="0" borderId="53" xfId="0" applyFont="1" applyFill="1" applyBorder="1" applyAlignment="1"/>
    <xf numFmtId="165" fontId="10" fillId="8" borderId="35" xfId="0" applyNumberFormat="1" applyFont="1" applyFill="1" applyBorder="1" applyAlignment="1">
      <alignment horizontal="center" vertical="center"/>
    </xf>
    <xf numFmtId="165" fontId="10" fillId="8" borderId="36" xfId="0" applyNumberFormat="1" applyFont="1" applyFill="1" applyBorder="1" applyAlignment="1">
      <alignment horizontal="center" vertical="center"/>
    </xf>
    <xf numFmtId="0" fontId="0" fillId="2" borderId="57" xfId="0" applyFont="1" applyFill="1" applyBorder="1" applyAlignment="1"/>
    <xf numFmtId="0" fontId="2" fillId="2" borderId="54" xfId="0" applyFont="1" applyFill="1" applyBorder="1" applyAlignment="1">
      <alignment horizontal="justify" wrapText="1"/>
    </xf>
    <xf numFmtId="3" fontId="19" fillId="0" borderId="53" xfId="0" applyNumberFormat="1" applyFont="1" applyBorder="1" applyAlignment="1">
      <alignment horizontal="center" vertical="center"/>
    </xf>
    <xf numFmtId="17" fontId="19" fillId="0" borderId="53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0" fontId="2" fillId="2" borderId="60" xfId="0" applyFont="1" applyFill="1" applyBorder="1" applyAlignment="1"/>
    <xf numFmtId="0" fontId="5" fillId="2" borderId="60" xfId="0" applyFont="1" applyFill="1" applyBorder="1" applyAlignment="1">
      <alignment horizontal="center" vertical="center"/>
    </xf>
    <xf numFmtId="14" fontId="2" fillId="2" borderId="54" xfId="0" applyNumberFormat="1" applyFont="1" applyFill="1" applyBorder="1" applyAlignment="1"/>
    <xf numFmtId="0" fontId="19" fillId="10" borderId="53" xfId="0" applyFont="1" applyFill="1" applyBorder="1" applyAlignment="1">
      <alignment horizontal="center" vertical="center"/>
    </xf>
    <xf numFmtId="0" fontId="19" fillId="10" borderId="53" xfId="0" applyFont="1" applyFill="1" applyBorder="1" applyAlignment="1">
      <alignment horizontal="center" vertical="center" wrapText="1"/>
    </xf>
    <xf numFmtId="49" fontId="19" fillId="10" borderId="53" xfId="0" applyNumberFormat="1" applyFont="1" applyFill="1" applyBorder="1" applyAlignment="1" applyProtection="1">
      <alignment horizontal="center" vertical="center"/>
      <protection locked="0"/>
    </xf>
    <xf numFmtId="49" fontId="1" fillId="3" borderId="61" xfId="0" applyNumberFormat="1" applyFont="1" applyFill="1" applyBorder="1" applyAlignment="1">
      <alignment horizontal="center" vertical="center" wrapText="1"/>
    </xf>
    <xf numFmtId="0" fontId="20" fillId="10" borderId="53" xfId="0" applyFont="1" applyFill="1" applyBorder="1" applyAlignment="1">
      <alignment horizontal="left" vertical="center"/>
    </xf>
    <xf numFmtId="0" fontId="21" fillId="10" borderId="53" xfId="0" applyFont="1" applyFill="1" applyBorder="1" applyAlignment="1">
      <alignment horizontal="center" vertical="center"/>
    </xf>
    <xf numFmtId="0" fontId="21" fillId="10" borderId="53" xfId="0" applyFont="1" applyFill="1" applyBorder="1" applyAlignment="1">
      <alignment horizontal="left" vertical="center"/>
    </xf>
    <xf numFmtId="167" fontId="21" fillId="10" borderId="53" xfId="1" applyNumberFormat="1" applyFont="1" applyFill="1" applyBorder="1" applyAlignment="1">
      <alignment horizontal="center" vertical="center"/>
    </xf>
    <xf numFmtId="0" fontId="20" fillId="10" borderId="53" xfId="0" applyFont="1" applyFill="1" applyBorder="1" applyAlignment="1">
      <alignment vertical="center" wrapText="1"/>
    </xf>
    <xf numFmtId="0" fontId="21" fillId="10" borderId="53" xfId="0" applyFont="1" applyFill="1" applyBorder="1" applyAlignment="1" applyProtection="1">
      <alignment horizontal="center" vertical="center"/>
      <protection locked="0"/>
    </xf>
    <xf numFmtId="0" fontId="20" fillId="10" borderId="53" xfId="0" applyFont="1" applyFill="1" applyBorder="1" applyAlignment="1">
      <alignment vertical="center"/>
    </xf>
    <xf numFmtId="0" fontId="22" fillId="0" borderId="53" xfId="0" applyFont="1" applyBorder="1" applyAlignment="1">
      <alignment horizontal="center" vertical="center"/>
    </xf>
    <xf numFmtId="0" fontId="22" fillId="10" borderId="53" xfId="0" applyFont="1" applyFill="1" applyBorder="1" applyAlignment="1">
      <alignment horizontal="center" vertical="center"/>
    </xf>
    <xf numFmtId="167" fontId="22" fillId="10" borderId="53" xfId="1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55" xfId="0" applyNumberFormat="1" applyFont="1" applyFill="1" applyBorder="1" applyAlignment="1">
      <alignment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right" vertical="center" wrapText="1"/>
    </xf>
    <xf numFmtId="3" fontId="17" fillId="0" borderId="53" xfId="2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55" xfId="0" applyNumberFormat="1" applyFont="1" applyFill="1" applyBorder="1" applyAlignment="1">
      <alignment horizontal="right" vertical="center"/>
    </xf>
    <xf numFmtId="167" fontId="22" fillId="10" borderId="53" xfId="1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49" fontId="15" fillId="9" borderId="37" xfId="0" applyNumberFormat="1" applyFont="1" applyFill="1" applyBorder="1" applyAlignment="1">
      <alignment vertical="center"/>
    </xf>
    <xf numFmtId="0" fontId="10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/>
    </xf>
    <xf numFmtId="41" fontId="10" fillId="8" borderId="50" xfId="3" applyFont="1" applyFill="1" applyBorder="1" applyAlignment="1">
      <alignment vertical="center"/>
    </xf>
    <xf numFmtId="41" fontId="10" fillId="8" borderId="51" xfId="3" applyFont="1" applyFill="1" applyBorder="1" applyAlignment="1">
      <alignment vertical="center"/>
    </xf>
  </cellXfs>
  <cellStyles count="4">
    <cellStyle name="Millares" xfId="1" builtinId="3"/>
    <cellStyle name="Millares [0]" xfId="3" builtinId="6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C99" sqref="C99:E99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97"/>
      <c r="D8" s="2"/>
      <c r="E8" s="4"/>
      <c r="F8" s="4"/>
      <c r="G8" s="97"/>
    </row>
    <row r="9" spans="1:7" ht="12" customHeight="1">
      <c r="A9" s="5"/>
      <c r="B9" s="103" t="s">
        <v>0</v>
      </c>
      <c r="C9" s="101" t="s">
        <v>73</v>
      </c>
      <c r="D9" s="105"/>
      <c r="E9" s="144" t="s">
        <v>70</v>
      </c>
      <c r="F9" s="145"/>
      <c r="G9" s="99">
        <v>17000</v>
      </c>
    </row>
    <row r="10" spans="1:7" ht="21.75" customHeight="1">
      <c r="A10" s="46"/>
      <c r="B10" s="104" t="s">
        <v>1</v>
      </c>
      <c r="C10" s="108" t="s">
        <v>74</v>
      </c>
      <c r="D10" s="106"/>
      <c r="E10" s="142" t="s">
        <v>2</v>
      </c>
      <c r="F10" s="143"/>
      <c r="G10" s="100" t="s">
        <v>77</v>
      </c>
    </row>
    <row r="11" spans="1:7" ht="18" customHeight="1">
      <c r="A11" s="46"/>
      <c r="B11" s="104" t="s">
        <v>58</v>
      </c>
      <c r="C11" s="108" t="s">
        <v>75</v>
      </c>
      <c r="D11" s="106"/>
      <c r="E11" s="142" t="s">
        <v>76</v>
      </c>
      <c r="F11" s="143"/>
      <c r="G11" s="99">
        <f>340*1.19</f>
        <v>404.59999999999997</v>
      </c>
    </row>
    <row r="12" spans="1:7" ht="11.25" customHeight="1">
      <c r="A12" s="46"/>
      <c r="B12" s="104" t="s">
        <v>59</v>
      </c>
      <c r="C12" s="108" t="s">
        <v>64</v>
      </c>
      <c r="D12" s="106"/>
      <c r="E12" s="150" t="s">
        <v>3</v>
      </c>
      <c r="F12" s="151"/>
      <c r="G12" s="99">
        <f>G11*G9</f>
        <v>6878199.9999999991</v>
      </c>
    </row>
    <row r="13" spans="1:7" ht="27" customHeight="1">
      <c r="A13" s="46"/>
      <c r="B13" s="104" t="s">
        <v>60</v>
      </c>
      <c r="C13" s="108" t="s">
        <v>112</v>
      </c>
      <c r="D13" s="106"/>
      <c r="E13" s="140" t="s">
        <v>4</v>
      </c>
      <c r="F13" s="141"/>
      <c r="G13" s="101" t="s">
        <v>65</v>
      </c>
    </row>
    <row r="14" spans="1:7" ht="22.5" customHeight="1">
      <c r="A14" s="46"/>
      <c r="B14" s="104" t="s">
        <v>5</v>
      </c>
      <c r="C14" s="109" t="s">
        <v>113</v>
      </c>
      <c r="D14" s="106"/>
      <c r="E14" s="140" t="s">
        <v>6</v>
      </c>
      <c r="F14" s="141"/>
      <c r="G14" s="100" t="s">
        <v>77</v>
      </c>
    </row>
    <row r="15" spans="1:7" ht="25.5" customHeight="1">
      <c r="A15" s="46"/>
      <c r="B15" s="104" t="s">
        <v>7</v>
      </c>
      <c r="C15" s="110" t="s">
        <v>115</v>
      </c>
      <c r="D15" s="106"/>
      <c r="E15" s="146" t="s">
        <v>8</v>
      </c>
      <c r="F15" s="147"/>
      <c r="G15" s="102" t="s">
        <v>114</v>
      </c>
    </row>
    <row r="16" spans="1:7" ht="12" customHeight="1">
      <c r="A16" s="2"/>
      <c r="B16" s="90"/>
      <c r="C16" s="107"/>
      <c r="D16" s="6"/>
      <c r="E16" s="7"/>
      <c r="F16" s="7"/>
      <c r="G16" s="98"/>
    </row>
    <row r="17" spans="1:7" ht="12" customHeight="1">
      <c r="A17" s="8"/>
      <c r="B17" s="148" t="s">
        <v>9</v>
      </c>
      <c r="C17" s="149"/>
      <c r="D17" s="149"/>
      <c r="E17" s="149"/>
      <c r="F17" s="149"/>
      <c r="G17" s="149"/>
    </row>
    <row r="18" spans="1:7" ht="12" customHeight="1">
      <c r="A18" s="2"/>
      <c r="B18" s="9"/>
      <c r="C18" s="10"/>
      <c r="D18" s="10"/>
      <c r="E18" s="10"/>
      <c r="F18" s="11"/>
      <c r="G18" s="11"/>
    </row>
    <row r="19" spans="1:7" ht="12" customHeight="1">
      <c r="A19" s="5"/>
      <c r="B19" s="12" t="s">
        <v>10</v>
      </c>
      <c r="C19" s="13"/>
      <c r="D19" s="14"/>
      <c r="E19" s="14"/>
      <c r="F19" s="14"/>
      <c r="G19" s="14"/>
    </row>
    <row r="20" spans="1:7" ht="24" customHeight="1">
      <c r="A20" s="8"/>
      <c r="B20" s="15" t="s">
        <v>11</v>
      </c>
      <c r="C20" s="15" t="s">
        <v>12</v>
      </c>
      <c r="D20" s="15" t="s">
        <v>13</v>
      </c>
      <c r="E20" s="15" t="s">
        <v>14</v>
      </c>
      <c r="F20" s="15" t="s">
        <v>15</v>
      </c>
      <c r="G20" s="132" t="s">
        <v>16</v>
      </c>
    </row>
    <row r="21" spans="1:7" ht="12.75" customHeight="1">
      <c r="A21" s="8"/>
      <c r="B21" s="91" t="s">
        <v>78</v>
      </c>
      <c r="C21" s="92" t="s">
        <v>17</v>
      </c>
      <c r="D21" s="92">
        <v>6</v>
      </c>
      <c r="E21" s="92" t="s">
        <v>79</v>
      </c>
      <c r="F21" s="93">
        <v>20000</v>
      </c>
      <c r="G21" s="133">
        <v>120000</v>
      </c>
    </row>
    <row r="22" spans="1:7" ht="15">
      <c r="A22" s="8"/>
      <c r="B22" s="91" t="s">
        <v>80</v>
      </c>
      <c r="C22" s="92" t="s">
        <v>17</v>
      </c>
      <c r="D22" s="92">
        <v>6</v>
      </c>
      <c r="E22" s="92" t="s">
        <v>81</v>
      </c>
      <c r="F22" s="93">
        <v>20000</v>
      </c>
      <c r="G22" s="133">
        <v>120000</v>
      </c>
    </row>
    <row r="23" spans="1:7" ht="12.75" customHeight="1">
      <c r="A23" s="8"/>
      <c r="B23" s="94" t="s">
        <v>82</v>
      </c>
      <c r="C23" s="92" t="s">
        <v>17</v>
      </c>
      <c r="D23" s="92">
        <v>2</v>
      </c>
      <c r="E23" s="92" t="s">
        <v>83</v>
      </c>
      <c r="F23" s="93">
        <v>20000</v>
      </c>
      <c r="G23" s="133">
        <v>40000</v>
      </c>
    </row>
    <row r="24" spans="1:7" ht="12.75" customHeight="1">
      <c r="A24" s="8"/>
      <c r="B24" s="91" t="s">
        <v>84</v>
      </c>
      <c r="C24" s="92" t="s">
        <v>17</v>
      </c>
      <c r="D24" s="92">
        <v>3</v>
      </c>
      <c r="E24" s="92" t="s">
        <v>83</v>
      </c>
      <c r="F24" s="93">
        <v>20000</v>
      </c>
      <c r="G24" s="133">
        <v>60000</v>
      </c>
    </row>
    <row r="25" spans="1:7" ht="12" customHeight="1">
      <c r="A25" s="2"/>
      <c r="B25" s="94" t="s">
        <v>85</v>
      </c>
      <c r="C25" s="92" t="s">
        <v>17</v>
      </c>
      <c r="D25" s="92">
        <v>4</v>
      </c>
      <c r="E25" s="92" t="s">
        <v>86</v>
      </c>
      <c r="F25" s="93">
        <v>20000</v>
      </c>
      <c r="G25" s="133">
        <v>80000</v>
      </c>
    </row>
    <row r="26" spans="1:7" ht="12" customHeight="1">
      <c r="A26" s="5"/>
      <c r="B26" s="91" t="s">
        <v>87</v>
      </c>
      <c r="C26" s="92" t="s">
        <v>17</v>
      </c>
      <c r="D26" s="92">
        <v>25</v>
      </c>
      <c r="E26" s="92" t="s">
        <v>88</v>
      </c>
      <c r="F26" s="93">
        <v>20000</v>
      </c>
      <c r="G26" s="133">
        <v>500000</v>
      </c>
    </row>
    <row r="27" spans="1:7" ht="12.75" customHeight="1">
      <c r="A27" s="8"/>
      <c r="B27" s="126" t="s">
        <v>18</v>
      </c>
      <c r="C27" s="127"/>
      <c r="D27" s="127"/>
      <c r="E27" s="127"/>
      <c r="F27" s="128"/>
      <c r="G27" s="134">
        <f>SUM(G21:G26)</f>
        <v>920000</v>
      </c>
    </row>
    <row r="28" spans="1:7" ht="14.25" customHeight="1">
      <c r="A28" s="8"/>
      <c r="B28" s="9"/>
      <c r="C28" s="11"/>
      <c r="D28" s="11"/>
      <c r="E28" s="11"/>
      <c r="F28" s="16"/>
      <c r="G28" s="16"/>
    </row>
    <row r="29" spans="1:7" ht="12.75" customHeight="1">
      <c r="A29" s="8"/>
      <c r="B29" s="17" t="s">
        <v>19</v>
      </c>
      <c r="C29" s="18"/>
      <c r="D29" s="19"/>
      <c r="E29" s="19"/>
      <c r="F29" s="20"/>
      <c r="G29" s="20"/>
    </row>
    <row r="30" spans="1:7" ht="25.5" customHeight="1">
      <c r="A30" s="5"/>
      <c r="B30" s="21" t="s">
        <v>11</v>
      </c>
      <c r="C30" s="22" t="s">
        <v>12</v>
      </c>
      <c r="D30" s="22" t="s">
        <v>13</v>
      </c>
      <c r="E30" s="21" t="s">
        <v>14</v>
      </c>
      <c r="F30" s="22" t="s">
        <v>15</v>
      </c>
      <c r="G30" s="21" t="s">
        <v>16</v>
      </c>
    </row>
    <row r="31" spans="1:7" ht="12" customHeight="1">
      <c r="A31" s="2"/>
      <c r="B31" s="23"/>
      <c r="C31" s="24"/>
      <c r="D31" s="24"/>
      <c r="E31" s="24"/>
      <c r="F31" s="88"/>
      <c r="G31" s="88"/>
    </row>
    <row r="32" spans="1:7" ht="12" customHeight="1">
      <c r="A32" s="5"/>
      <c r="B32" s="25" t="s">
        <v>20</v>
      </c>
      <c r="C32" s="26"/>
      <c r="D32" s="26"/>
      <c r="E32" s="26"/>
      <c r="F32" s="27"/>
      <c r="G32" s="89">
        <f>SUM(G31)</f>
        <v>0</v>
      </c>
    </row>
    <row r="33" spans="1:11" ht="15.75" customHeight="1">
      <c r="A33" s="5"/>
      <c r="B33" s="28"/>
      <c r="C33" s="29"/>
      <c r="D33" s="29"/>
      <c r="E33" s="29"/>
      <c r="F33" s="30"/>
      <c r="G33" s="30"/>
      <c r="K33" s="87"/>
    </row>
    <row r="34" spans="1:11" ht="12.75" customHeight="1">
      <c r="A34" s="8"/>
      <c r="B34" s="17" t="s">
        <v>21</v>
      </c>
      <c r="C34" s="18"/>
      <c r="D34" s="19"/>
      <c r="E34" s="19"/>
      <c r="F34" s="20"/>
      <c r="G34" s="20"/>
      <c r="K34" s="87"/>
    </row>
    <row r="35" spans="1:11" ht="21" customHeight="1">
      <c r="A35" s="8"/>
      <c r="B35" s="31" t="s">
        <v>11</v>
      </c>
      <c r="C35" s="31" t="s">
        <v>12</v>
      </c>
      <c r="D35" s="31" t="s">
        <v>13</v>
      </c>
      <c r="E35" s="31" t="s">
        <v>14</v>
      </c>
      <c r="F35" s="32" t="s">
        <v>15</v>
      </c>
      <c r="G35" s="31" t="s">
        <v>16</v>
      </c>
    </row>
    <row r="36" spans="1:11" ht="12.75" customHeight="1">
      <c r="A36" s="8"/>
      <c r="B36" s="91" t="s">
        <v>23</v>
      </c>
      <c r="C36" s="92" t="s">
        <v>22</v>
      </c>
      <c r="D36" s="92">
        <v>0.2</v>
      </c>
      <c r="E36" s="92" t="s">
        <v>89</v>
      </c>
      <c r="F36" s="93">
        <v>298000</v>
      </c>
      <c r="G36" s="133">
        <f t="shared" ref="G36:G41" si="0">F36*D36</f>
        <v>59600</v>
      </c>
    </row>
    <row r="37" spans="1:11" ht="12.75" customHeight="1">
      <c r="A37" s="8"/>
      <c r="B37" s="91" t="s">
        <v>90</v>
      </c>
      <c r="C37" s="92" t="s">
        <v>22</v>
      </c>
      <c r="D37" s="92">
        <v>0.2</v>
      </c>
      <c r="E37" s="92" t="s">
        <v>89</v>
      </c>
      <c r="F37" s="93">
        <v>286000</v>
      </c>
      <c r="G37" s="133">
        <f t="shared" si="0"/>
        <v>57200</v>
      </c>
    </row>
    <row r="38" spans="1:11" ht="12.75" customHeight="1">
      <c r="A38" s="8"/>
      <c r="B38" s="91" t="s">
        <v>91</v>
      </c>
      <c r="C38" s="92" t="s">
        <v>22</v>
      </c>
      <c r="D38" s="92">
        <v>0.2</v>
      </c>
      <c r="E38" s="92" t="s">
        <v>89</v>
      </c>
      <c r="F38" s="93">
        <v>80000</v>
      </c>
      <c r="G38" s="133">
        <f t="shared" si="0"/>
        <v>16000</v>
      </c>
    </row>
    <row r="39" spans="1:11" ht="12.75" customHeight="1">
      <c r="A39" s="8"/>
      <c r="B39" s="91" t="s">
        <v>85</v>
      </c>
      <c r="C39" s="92" t="s">
        <v>22</v>
      </c>
      <c r="D39" s="92">
        <v>0.12</v>
      </c>
      <c r="E39" s="92" t="s">
        <v>83</v>
      </c>
      <c r="F39" s="93">
        <v>286000</v>
      </c>
      <c r="G39" s="133">
        <f t="shared" si="0"/>
        <v>34320</v>
      </c>
    </row>
    <row r="40" spans="1:11" ht="12.75" customHeight="1">
      <c r="A40" s="8"/>
      <c r="B40" s="91" t="s">
        <v>92</v>
      </c>
      <c r="C40" s="92" t="s">
        <v>22</v>
      </c>
      <c r="D40" s="92">
        <v>0.2</v>
      </c>
      <c r="E40" s="92" t="s">
        <v>79</v>
      </c>
      <c r="F40" s="93">
        <v>120000</v>
      </c>
      <c r="G40" s="133">
        <f t="shared" si="0"/>
        <v>24000</v>
      </c>
    </row>
    <row r="41" spans="1:11" ht="12" customHeight="1">
      <c r="A41" s="46"/>
      <c r="B41" s="91" t="s">
        <v>93</v>
      </c>
      <c r="C41" s="92" t="s">
        <v>22</v>
      </c>
      <c r="D41" s="92">
        <v>0.2</v>
      </c>
      <c r="E41" s="92" t="s">
        <v>83</v>
      </c>
      <c r="F41" s="93">
        <v>80000</v>
      </c>
      <c r="G41" s="133">
        <f t="shared" si="0"/>
        <v>16000</v>
      </c>
    </row>
    <row r="42" spans="1:11" ht="12" customHeight="1">
      <c r="A42" s="46"/>
      <c r="B42" s="129" t="s">
        <v>24</v>
      </c>
      <c r="C42" s="130"/>
      <c r="D42" s="130"/>
      <c r="E42" s="130"/>
      <c r="F42" s="131"/>
      <c r="G42" s="135">
        <f>SUM(G36:G41)</f>
        <v>207120</v>
      </c>
    </row>
    <row r="43" spans="1:11" ht="12" customHeight="1">
      <c r="A43" s="46"/>
      <c r="B43" s="28"/>
      <c r="C43" s="29"/>
      <c r="D43" s="29"/>
      <c r="E43" s="29"/>
      <c r="F43" s="30"/>
      <c r="G43" s="30"/>
    </row>
    <row r="44" spans="1:11" ht="12" customHeight="1">
      <c r="A44" s="46"/>
      <c r="B44" s="17" t="s">
        <v>25</v>
      </c>
      <c r="C44" s="18"/>
      <c r="D44" s="19"/>
      <c r="E44" s="19"/>
      <c r="F44" s="20"/>
      <c r="G44" s="20"/>
    </row>
    <row r="45" spans="1:11" ht="27" customHeight="1">
      <c r="A45" s="46"/>
      <c r="B45" s="111" t="s">
        <v>26</v>
      </c>
      <c r="C45" s="111" t="s">
        <v>27</v>
      </c>
      <c r="D45" s="111" t="s">
        <v>28</v>
      </c>
      <c r="E45" s="111" t="s">
        <v>14</v>
      </c>
      <c r="F45" s="111" t="s">
        <v>15</v>
      </c>
      <c r="G45" s="111" t="s">
        <v>16</v>
      </c>
    </row>
    <row r="46" spans="1:11" ht="12.75" customHeight="1">
      <c r="A46" s="46"/>
      <c r="B46" s="91" t="s">
        <v>94</v>
      </c>
      <c r="C46" s="92" t="s">
        <v>63</v>
      </c>
      <c r="D46" s="92">
        <v>20000</v>
      </c>
      <c r="E46" s="92" t="s">
        <v>95</v>
      </c>
      <c r="F46" s="93">
        <v>54</v>
      </c>
      <c r="G46" s="133">
        <f>D46*F46</f>
        <v>1080000</v>
      </c>
    </row>
    <row r="47" spans="1:11" ht="15" customHeight="1">
      <c r="A47" s="46"/>
      <c r="B47" s="112" t="s">
        <v>29</v>
      </c>
      <c r="C47" s="113"/>
      <c r="D47" s="113"/>
      <c r="E47" s="114"/>
      <c r="F47" s="115"/>
      <c r="G47" s="136"/>
    </row>
    <row r="48" spans="1:11" ht="12" customHeight="1">
      <c r="A48" s="46"/>
      <c r="B48" s="91" t="s">
        <v>66</v>
      </c>
      <c r="C48" s="92" t="s">
        <v>30</v>
      </c>
      <c r="D48" s="92">
        <v>400</v>
      </c>
      <c r="E48" s="92" t="s">
        <v>95</v>
      </c>
      <c r="F48" s="93">
        <v>390</v>
      </c>
      <c r="G48" s="133">
        <f t="shared" ref="G48:G62" si="1">D48*F48</f>
        <v>156000</v>
      </c>
    </row>
    <row r="49" spans="1:7" ht="12" customHeight="1">
      <c r="A49" s="46"/>
      <c r="B49" s="91" t="s">
        <v>96</v>
      </c>
      <c r="C49" s="92" t="s">
        <v>30</v>
      </c>
      <c r="D49" s="92">
        <v>300</v>
      </c>
      <c r="E49" s="92" t="s">
        <v>97</v>
      </c>
      <c r="F49" s="93">
        <v>388</v>
      </c>
      <c r="G49" s="133">
        <f t="shared" si="1"/>
        <v>116400</v>
      </c>
    </row>
    <row r="50" spans="1:7" ht="12" customHeight="1">
      <c r="A50" s="46"/>
      <c r="B50" s="91" t="s">
        <v>98</v>
      </c>
      <c r="C50" s="92" t="s">
        <v>30</v>
      </c>
      <c r="D50" s="92">
        <v>200</v>
      </c>
      <c r="E50" s="92" t="s">
        <v>97</v>
      </c>
      <c r="F50" s="93">
        <v>583</v>
      </c>
      <c r="G50" s="133">
        <f t="shared" si="1"/>
        <v>116600</v>
      </c>
    </row>
    <row r="51" spans="1:7" ht="12" customHeight="1">
      <c r="A51" s="46"/>
      <c r="B51" s="112" t="s">
        <v>32</v>
      </c>
      <c r="C51" s="113"/>
      <c r="D51" s="113"/>
      <c r="E51" s="113"/>
      <c r="F51" s="115"/>
      <c r="G51" s="136"/>
    </row>
    <row r="52" spans="1:7" ht="12" customHeight="1">
      <c r="A52" s="46"/>
      <c r="B52" s="91" t="s">
        <v>99</v>
      </c>
      <c r="C52" s="92" t="s">
        <v>12</v>
      </c>
      <c r="D52" s="92">
        <v>2</v>
      </c>
      <c r="E52" s="92" t="s">
        <v>100</v>
      </c>
      <c r="F52" s="93">
        <v>16660</v>
      </c>
      <c r="G52" s="133">
        <f t="shared" si="1"/>
        <v>33320</v>
      </c>
    </row>
    <row r="53" spans="1:7" ht="12" customHeight="1">
      <c r="A53" s="46"/>
      <c r="B53" s="91" t="s">
        <v>101</v>
      </c>
      <c r="C53" s="92" t="s">
        <v>61</v>
      </c>
      <c r="D53" s="92">
        <v>1</v>
      </c>
      <c r="E53" s="92" t="s">
        <v>83</v>
      </c>
      <c r="F53" s="93">
        <v>34890</v>
      </c>
      <c r="G53" s="133">
        <f t="shared" si="1"/>
        <v>34890</v>
      </c>
    </row>
    <row r="54" spans="1:7" ht="12" customHeight="1">
      <c r="A54" s="46"/>
      <c r="B54" s="116" t="s">
        <v>31</v>
      </c>
      <c r="C54" s="117"/>
      <c r="D54" s="113"/>
      <c r="E54" s="113"/>
      <c r="F54" s="115"/>
      <c r="G54" s="136"/>
    </row>
    <row r="55" spans="1:7" ht="12.75" customHeight="1">
      <c r="A55" s="46"/>
      <c r="B55" s="91" t="s">
        <v>67</v>
      </c>
      <c r="C55" s="92" t="s">
        <v>61</v>
      </c>
      <c r="D55" s="92">
        <v>1</v>
      </c>
      <c r="E55" s="92" t="s">
        <v>83</v>
      </c>
      <c r="F55" s="93">
        <v>28910</v>
      </c>
      <c r="G55" s="133">
        <f t="shared" si="1"/>
        <v>28910</v>
      </c>
    </row>
    <row r="56" spans="1:7" ht="12" customHeight="1">
      <c r="A56" s="46"/>
      <c r="B56" s="118" t="s">
        <v>62</v>
      </c>
      <c r="C56" s="119"/>
      <c r="D56" s="119"/>
      <c r="E56" s="120"/>
      <c r="F56" s="121"/>
      <c r="G56" s="136"/>
    </row>
    <row r="57" spans="1:7" ht="12.75" customHeight="1">
      <c r="A57" s="46"/>
      <c r="B57" s="91" t="s">
        <v>68</v>
      </c>
      <c r="C57" s="92" t="s">
        <v>61</v>
      </c>
      <c r="D57" s="92">
        <v>1</v>
      </c>
      <c r="E57" s="92" t="s">
        <v>79</v>
      </c>
      <c r="F57" s="93">
        <v>34360</v>
      </c>
      <c r="G57" s="133">
        <f t="shared" si="1"/>
        <v>34360</v>
      </c>
    </row>
    <row r="58" spans="1:7" ht="11.25" customHeight="1">
      <c r="B58" s="91" t="s">
        <v>102</v>
      </c>
      <c r="C58" s="92" t="s">
        <v>61</v>
      </c>
      <c r="D58" s="92">
        <v>1</v>
      </c>
      <c r="E58" s="92" t="s">
        <v>83</v>
      </c>
      <c r="F58" s="93">
        <v>28160</v>
      </c>
      <c r="G58" s="133">
        <f t="shared" si="1"/>
        <v>28160</v>
      </c>
    </row>
    <row r="59" spans="1:7" ht="11.25" customHeight="1">
      <c r="B59" s="91" t="s">
        <v>103</v>
      </c>
      <c r="C59" s="92" t="s">
        <v>30</v>
      </c>
      <c r="D59" s="92">
        <v>2</v>
      </c>
      <c r="E59" s="92" t="s">
        <v>100</v>
      </c>
      <c r="F59" s="93">
        <v>26199</v>
      </c>
      <c r="G59" s="133">
        <f t="shared" si="1"/>
        <v>52398</v>
      </c>
    </row>
    <row r="60" spans="1:7" ht="11.25" customHeight="1">
      <c r="B60" s="118" t="s">
        <v>34</v>
      </c>
      <c r="C60" s="119"/>
      <c r="D60" s="119"/>
      <c r="E60" s="120"/>
      <c r="F60" s="121"/>
      <c r="G60" s="136"/>
    </row>
    <row r="61" spans="1:7" ht="14.25" customHeight="1">
      <c r="B61" s="91" t="s">
        <v>104</v>
      </c>
      <c r="C61" s="92" t="s">
        <v>61</v>
      </c>
      <c r="D61" s="92">
        <v>2</v>
      </c>
      <c r="E61" s="92" t="s">
        <v>105</v>
      </c>
      <c r="F61" s="93">
        <v>7756</v>
      </c>
      <c r="G61" s="133">
        <f t="shared" si="1"/>
        <v>15512</v>
      </c>
    </row>
    <row r="62" spans="1:7" ht="13.5" customHeight="1">
      <c r="B62" s="91" t="s">
        <v>106</v>
      </c>
      <c r="C62" s="92" t="s">
        <v>63</v>
      </c>
      <c r="D62" s="92">
        <v>1</v>
      </c>
      <c r="E62" s="92" t="s">
        <v>89</v>
      </c>
      <c r="F62" s="93">
        <v>30000</v>
      </c>
      <c r="G62" s="133">
        <f t="shared" si="1"/>
        <v>30000</v>
      </c>
    </row>
    <row r="63" spans="1:7" ht="11.25" customHeight="1">
      <c r="B63" s="25" t="s">
        <v>33</v>
      </c>
      <c r="C63" s="26"/>
      <c r="D63" s="26"/>
      <c r="E63" s="26"/>
      <c r="F63" s="27"/>
      <c r="G63" s="137">
        <f>SUM(G46:G62)</f>
        <v>1726550</v>
      </c>
    </row>
    <row r="64" spans="1:7" ht="11.25" customHeight="1">
      <c r="B64" s="28"/>
      <c r="C64" s="29"/>
      <c r="D64" s="29"/>
      <c r="E64" s="33"/>
      <c r="F64" s="30"/>
      <c r="G64" s="30"/>
    </row>
    <row r="65" spans="2:7" ht="11.25" customHeight="1">
      <c r="B65" s="17" t="s">
        <v>34</v>
      </c>
      <c r="C65" s="18"/>
      <c r="D65" s="19"/>
      <c r="E65" s="19"/>
      <c r="F65" s="20"/>
      <c r="G65" s="20"/>
    </row>
    <row r="66" spans="2:7" ht="11.25" customHeight="1">
      <c r="B66" s="31" t="s">
        <v>35</v>
      </c>
      <c r="C66" s="32" t="s">
        <v>27</v>
      </c>
      <c r="D66" s="32" t="s">
        <v>28</v>
      </c>
      <c r="E66" s="31" t="s">
        <v>14</v>
      </c>
      <c r="F66" s="32" t="s">
        <v>15</v>
      </c>
      <c r="G66" s="31" t="s">
        <v>16</v>
      </c>
    </row>
    <row r="67" spans="2:7" ht="14.25" customHeight="1">
      <c r="B67" s="94" t="s">
        <v>108</v>
      </c>
      <c r="C67" s="92" t="s">
        <v>63</v>
      </c>
      <c r="D67" s="92">
        <v>5</v>
      </c>
      <c r="E67" s="92" t="s">
        <v>88</v>
      </c>
      <c r="F67" s="93">
        <v>90000</v>
      </c>
      <c r="G67" s="133">
        <f>D67*F67</f>
        <v>450000</v>
      </c>
    </row>
    <row r="68" spans="2:7" ht="15" customHeight="1">
      <c r="B68" s="91" t="s">
        <v>107</v>
      </c>
      <c r="C68" s="92" t="s">
        <v>63</v>
      </c>
      <c r="D68" s="92">
        <v>5</v>
      </c>
      <c r="E68" s="92" t="s">
        <v>88</v>
      </c>
      <c r="F68" s="93">
        <v>200000</v>
      </c>
      <c r="G68" s="133">
        <f>D68*F68</f>
        <v>1000000</v>
      </c>
    </row>
    <row r="69" spans="2:7" ht="11.25" customHeight="1">
      <c r="B69" s="122" t="s">
        <v>36</v>
      </c>
      <c r="C69" s="123"/>
      <c r="D69" s="123"/>
      <c r="E69" s="123"/>
      <c r="F69" s="124"/>
      <c r="G69" s="125">
        <f>SUM(G67:G68)</f>
        <v>1450000</v>
      </c>
    </row>
    <row r="70" spans="2:7" ht="11.25" customHeight="1">
      <c r="B70" s="49"/>
      <c r="C70" s="49"/>
      <c r="D70" s="49"/>
      <c r="E70" s="49"/>
      <c r="F70" s="50"/>
      <c r="G70" s="50"/>
    </row>
    <row r="71" spans="2:7" ht="11.25" customHeight="1">
      <c r="B71" s="51" t="s">
        <v>37</v>
      </c>
      <c r="C71" s="52"/>
      <c r="D71" s="52"/>
      <c r="E71" s="52"/>
      <c r="F71" s="52"/>
      <c r="G71" s="53">
        <f>G27+G32+G42+G63+G69</f>
        <v>4303670</v>
      </c>
    </row>
    <row r="72" spans="2:7" ht="11.25" customHeight="1">
      <c r="B72" s="54" t="s">
        <v>38</v>
      </c>
      <c r="C72" s="35"/>
      <c r="D72" s="35"/>
      <c r="E72" s="35"/>
      <c r="F72" s="35"/>
      <c r="G72" s="55">
        <f>G71*0.05</f>
        <v>215183.5</v>
      </c>
    </row>
    <row r="73" spans="2:7" ht="11.25" customHeight="1">
      <c r="B73" s="56" t="s">
        <v>39</v>
      </c>
      <c r="C73" s="34"/>
      <c r="D73" s="34"/>
      <c r="E73" s="34"/>
      <c r="F73" s="34"/>
      <c r="G73" s="57">
        <f>G72+G71</f>
        <v>4518853.5</v>
      </c>
    </row>
    <row r="74" spans="2:7" ht="11.25" customHeight="1">
      <c r="B74" s="54" t="s">
        <v>40</v>
      </c>
      <c r="C74" s="35"/>
      <c r="D74" s="35"/>
      <c r="E74" s="35"/>
      <c r="F74" s="35"/>
      <c r="G74" s="55">
        <f>G12</f>
        <v>6878199.9999999991</v>
      </c>
    </row>
    <row r="75" spans="2:7" ht="11.25" customHeight="1">
      <c r="B75" s="58" t="s">
        <v>41</v>
      </c>
      <c r="C75" s="59"/>
      <c r="D75" s="59"/>
      <c r="E75" s="59"/>
      <c r="F75" s="59"/>
      <c r="G75" s="60">
        <f>G74-G73</f>
        <v>2359346.4999999991</v>
      </c>
    </row>
    <row r="76" spans="2:7" ht="11.25" customHeight="1">
      <c r="B76" s="47" t="s">
        <v>42</v>
      </c>
      <c r="C76" s="48"/>
      <c r="D76" s="48"/>
      <c r="E76" s="48"/>
      <c r="F76" s="48"/>
      <c r="G76" s="43"/>
    </row>
    <row r="77" spans="2:7" ht="11.25" customHeight="1" thickBot="1">
      <c r="B77" s="61"/>
      <c r="C77" s="48"/>
      <c r="D77" s="48"/>
      <c r="E77" s="48"/>
      <c r="F77" s="48"/>
      <c r="G77" s="43"/>
    </row>
    <row r="78" spans="2:7" ht="11.25" customHeight="1">
      <c r="B78" s="73" t="s">
        <v>43</v>
      </c>
      <c r="C78" s="74"/>
      <c r="D78" s="74"/>
      <c r="E78" s="74"/>
      <c r="F78" s="75"/>
      <c r="G78" s="43"/>
    </row>
    <row r="79" spans="2:7" ht="11.25" customHeight="1">
      <c r="B79" s="76" t="s">
        <v>44</v>
      </c>
      <c r="C79" s="45"/>
      <c r="D79" s="45"/>
      <c r="E79" s="45"/>
      <c r="F79" s="77"/>
      <c r="G79" s="43"/>
    </row>
    <row r="80" spans="2:7" ht="11.25" customHeight="1">
      <c r="B80" s="76" t="s">
        <v>69</v>
      </c>
      <c r="C80" s="45"/>
      <c r="D80" s="45"/>
      <c r="E80" s="45"/>
      <c r="F80" s="77"/>
      <c r="G80" s="43"/>
    </row>
    <row r="81" spans="2:7" ht="11.25" customHeight="1">
      <c r="B81" s="76" t="s">
        <v>110</v>
      </c>
      <c r="C81" s="45"/>
      <c r="D81" s="45"/>
      <c r="E81" s="45"/>
      <c r="F81" s="77"/>
      <c r="G81" s="43"/>
    </row>
    <row r="82" spans="2:7" ht="11.25" customHeight="1">
      <c r="B82" s="76" t="s">
        <v>45</v>
      </c>
      <c r="C82" s="45"/>
      <c r="D82" s="45"/>
      <c r="E82" s="45"/>
      <c r="F82" s="77"/>
      <c r="G82" s="43"/>
    </row>
    <row r="83" spans="2:7" ht="11.25" customHeight="1">
      <c r="B83" s="76" t="s">
        <v>46</v>
      </c>
      <c r="C83" s="45"/>
      <c r="D83" s="45"/>
      <c r="E83" s="45"/>
      <c r="F83" s="77"/>
      <c r="G83" s="43"/>
    </row>
    <row r="84" spans="2:7" ht="11.25" customHeight="1">
      <c r="B84" s="76" t="s">
        <v>47</v>
      </c>
      <c r="C84" s="45"/>
      <c r="D84" s="45"/>
      <c r="E84" s="45"/>
      <c r="F84" s="77"/>
      <c r="G84" s="43"/>
    </row>
    <row r="85" spans="2:7" ht="11.25" customHeight="1" thickBot="1">
      <c r="B85" s="78" t="s">
        <v>109</v>
      </c>
      <c r="C85" s="79"/>
      <c r="D85" s="79"/>
      <c r="E85" s="79"/>
      <c r="F85" s="80"/>
      <c r="G85" s="43"/>
    </row>
    <row r="86" spans="2:7" ht="11.25" customHeight="1">
      <c r="B86" s="71"/>
      <c r="C86" s="45"/>
      <c r="D86" s="45"/>
      <c r="E86" s="45"/>
      <c r="F86" s="45"/>
      <c r="G86" s="43"/>
    </row>
    <row r="87" spans="2:7" ht="11.25" customHeight="1" thickBot="1">
      <c r="B87" s="138" t="s">
        <v>48</v>
      </c>
      <c r="C87" s="139"/>
      <c r="D87" s="70"/>
      <c r="E87" s="36"/>
      <c r="F87" s="36"/>
      <c r="G87" s="43"/>
    </row>
    <row r="88" spans="2:7" ht="11.25" customHeight="1">
      <c r="B88" s="63" t="s">
        <v>35</v>
      </c>
      <c r="C88" s="37" t="s">
        <v>49</v>
      </c>
      <c r="D88" s="64" t="s">
        <v>50</v>
      </c>
      <c r="E88" s="36"/>
      <c r="F88" s="36"/>
      <c r="G88" s="43"/>
    </row>
    <row r="89" spans="2:7" ht="11.25" customHeight="1">
      <c r="B89" s="65" t="s">
        <v>51</v>
      </c>
      <c r="C89" s="38">
        <f>+G27</f>
        <v>920000</v>
      </c>
      <c r="D89" s="66">
        <f>(C89/C95)</f>
        <v>0.20359146407379661</v>
      </c>
      <c r="E89" s="36"/>
      <c r="F89" s="36"/>
      <c r="G89" s="43"/>
    </row>
    <row r="90" spans="2:7" ht="11.25" customHeight="1">
      <c r="B90" s="65" t="s">
        <v>52</v>
      </c>
      <c r="C90" s="39">
        <v>0</v>
      </c>
      <c r="D90" s="66">
        <v>0</v>
      </c>
      <c r="E90" s="36"/>
      <c r="F90" s="36"/>
      <c r="G90" s="43"/>
    </row>
    <row r="91" spans="2:7" ht="11.25" customHeight="1">
      <c r="B91" s="65" t="s">
        <v>53</v>
      </c>
      <c r="C91" s="38">
        <f>+G42</f>
        <v>207120</v>
      </c>
      <c r="D91" s="66">
        <f>(C91/C95)</f>
        <v>4.5834634824961688E-2</v>
      </c>
      <c r="E91" s="36"/>
      <c r="F91" s="36"/>
      <c r="G91" s="43"/>
    </row>
    <row r="92" spans="2:7" ht="11.25" customHeight="1">
      <c r="B92" s="65" t="s">
        <v>26</v>
      </c>
      <c r="C92" s="38">
        <f>+G63</f>
        <v>1726550</v>
      </c>
      <c r="D92" s="66">
        <f>(C92/C95)</f>
        <v>0.38207700249631904</v>
      </c>
      <c r="E92" s="36"/>
      <c r="F92" s="36"/>
      <c r="G92" s="43"/>
    </row>
    <row r="93" spans="2:7" ht="11.25" customHeight="1">
      <c r="B93" s="65" t="s">
        <v>54</v>
      </c>
      <c r="C93" s="40">
        <f>+G69</f>
        <v>1450000</v>
      </c>
      <c r="D93" s="66">
        <f>(C93/C95)</f>
        <v>0.32087785098587507</v>
      </c>
      <c r="E93" s="42"/>
      <c r="F93" s="42"/>
      <c r="G93" s="43"/>
    </row>
    <row r="94" spans="2:7" ht="11.25" customHeight="1">
      <c r="B94" s="65" t="s">
        <v>55</v>
      </c>
      <c r="C94" s="40">
        <f>+G72</f>
        <v>215183.5</v>
      </c>
      <c r="D94" s="66">
        <f>(C94/C95)</f>
        <v>4.7619047619047616E-2</v>
      </c>
      <c r="E94" s="42"/>
      <c r="F94" s="42"/>
      <c r="G94" s="43"/>
    </row>
    <row r="95" spans="2:7" ht="11.25" customHeight="1" thickBot="1">
      <c r="B95" s="67" t="s">
        <v>56</v>
      </c>
      <c r="C95" s="68">
        <f>SUM(C89:C94)</f>
        <v>4518853.5</v>
      </c>
      <c r="D95" s="69">
        <f>SUM(D89:D94)</f>
        <v>1</v>
      </c>
      <c r="E95" s="42"/>
      <c r="F95" s="42"/>
      <c r="G95" s="43"/>
    </row>
    <row r="96" spans="2:7" ht="11.25" customHeight="1">
      <c r="B96" s="61"/>
      <c r="C96" s="48"/>
      <c r="D96" s="48"/>
      <c r="E96" s="48"/>
      <c r="F96" s="48"/>
      <c r="G96" s="43"/>
    </row>
    <row r="97" spans="2:7" ht="11.25" customHeight="1">
      <c r="B97" s="62"/>
      <c r="C97" s="48"/>
      <c r="D97" s="48"/>
      <c r="E97" s="48"/>
      <c r="F97" s="48"/>
      <c r="G97" s="43"/>
    </row>
    <row r="98" spans="2:7" ht="11.25" customHeight="1" thickBot="1">
      <c r="B98" s="82"/>
      <c r="C98" s="83" t="s">
        <v>111</v>
      </c>
      <c r="D98" s="84"/>
      <c r="E98" s="85"/>
      <c r="F98" s="41"/>
      <c r="G98" s="43"/>
    </row>
    <row r="99" spans="2:7" ht="11.25" customHeight="1">
      <c r="B99" s="86" t="s">
        <v>71</v>
      </c>
      <c r="C99" s="152">
        <v>16000</v>
      </c>
      <c r="D99" s="152">
        <v>16500</v>
      </c>
      <c r="E99" s="153">
        <v>17000</v>
      </c>
      <c r="F99" s="81"/>
      <c r="G99" s="44"/>
    </row>
    <row r="100" spans="2:7" ht="11.25" customHeight="1" thickBot="1">
      <c r="B100" s="67" t="s">
        <v>72</v>
      </c>
      <c r="C100" s="95">
        <f>(G73/C99)</f>
        <v>282.42834375000001</v>
      </c>
      <c r="D100" s="95">
        <f>(G73/D99)</f>
        <v>273.86990909090912</v>
      </c>
      <c r="E100" s="96">
        <f>(G73/E99)</f>
        <v>265.81491176470587</v>
      </c>
      <c r="F100" s="81"/>
      <c r="G100" s="44"/>
    </row>
    <row r="101" spans="2:7" ht="11.25" customHeight="1">
      <c r="B101" s="72" t="s">
        <v>57</v>
      </c>
      <c r="C101" s="45"/>
      <c r="D101" s="45"/>
      <c r="E101" s="45"/>
      <c r="F101" s="45"/>
      <c r="G101" s="45"/>
    </row>
  </sheetData>
  <mergeCells count="9">
    <mergeCell ref="B87:C8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2021-03-30T13:16:25Z</dcterms:modified>
</cp:coreProperties>
</file>