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Angol\"/>
    </mc:Choice>
  </mc:AlternateContent>
  <bookViews>
    <workbookView xWindow="0" yWindow="0" windowWidth="20490" windowHeight="7155"/>
  </bookViews>
  <sheets>
    <sheet name="Repollo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31" i="3" l="1"/>
  <c r="G55" i="3"/>
  <c r="G54" i="3"/>
  <c r="G52" i="3"/>
  <c r="G50" i="3"/>
  <c r="G49" i="3"/>
  <c r="G48" i="3"/>
  <c r="G46" i="3"/>
  <c r="G45" i="3"/>
  <c r="G44" i="3"/>
  <c r="G42" i="3"/>
  <c r="G37" i="3"/>
  <c r="G36" i="3"/>
  <c r="G26" i="3"/>
  <c r="G25" i="3"/>
  <c r="G24" i="3"/>
  <c r="G23" i="3"/>
  <c r="G22" i="3"/>
  <c r="G21" i="3"/>
  <c r="G66" i="3"/>
  <c r="G27" i="3" l="1"/>
  <c r="G56" i="3"/>
  <c r="C83" i="3" s="1"/>
  <c r="C84" i="3"/>
  <c r="G32" i="3"/>
  <c r="C81" i="3" s="1"/>
  <c r="G38" i="3"/>
  <c r="C82" i="3" s="1"/>
  <c r="C80" i="3"/>
  <c r="G63" i="3" l="1"/>
  <c r="G64" i="3" s="1"/>
  <c r="C85" i="3" s="1"/>
  <c r="C86" i="3" s="1"/>
  <c r="D80" i="3" l="1"/>
  <c r="D81" i="3"/>
  <c r="G65" i="3"/>
  <c r="C91" i="3"/>
  <c r="D91" i="3"/>
  <c r="D82" i="3"/>
  <c r="D83" i="3"/>
  <c r="D84" i="3"/>
  <c r="D85" i="3"/>
  <c r="E91" i="3" l="1"/>
  <c r="G67" i="3"/>
  <c r="D86" i="3"/>
</calcChain>
</file>

<file path=xl/sharedStrings.xml><?xml version="1.0" encoding="utf-8"?>
<sst xmlns="http://schemas.openxmlformats.org/spreadsheetml/2006/main" count="153" uniqueCount="110">
  <si>
    <t>RUBRO O CULTIVO</t>
  </si>
  <si>
    <t>REPOLLO</t>
  </si>
  <si>
    <t>RENDIMIENTO (unidades/Há.)</t>
  </si>
  <si>
    <t>VARIEDAD</t>
  </si>
  <si>
    <t>Savoy Ace, Columbus, Marissa</t>
  </si>
  <si>
    <t>FECHA ESTIMADA  PRECIO VENTA</t>
  </si>
  <si>
    <t>NIVEL TECNOLÓGICO</t>
  </si>
  <si>
    <t>MEDIO</t>
  </si>
  <si>
    <t>PRECIO ESPERADO ($/Kg)</t>
  </si>
  <si>
    <t>REGIÓN</t>
  </si>
  <si>
    <t>ARAUCANÍA</t>
  </si>
  <si>
    <t>INGRESO ESPERADO, con IVA ($)</t>
  </si>
  <si>
    <t>AGENCIA DE ÁREA</t>
  </si>
  <si>
    <t>Angol</t>
  </si>
  <si>
    <t>DESTINO PRODUCCION</t>
  </si>
  <si>
    <t>MERCADO INTERNO</t>
  </si>
  <si>
    <t>COMUNA/LOCALIDAD</t>
  </si>
  <si>
    <t>Angol, Renaico</t>
  </si>
  <si>
    <t>FECHA DE COSECHA</t>
  </si>
  <si>
    <t>Enero-Jun 2021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</si>
  <si>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</si>
  <si>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</si>
  <si>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</si>
  <si>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</si>
  <si>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</si>
  <si>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</si>
  <si>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</si>
  <si>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</si>
  <si>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</si>
  <si>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</si>
  <si>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</si>
  <si>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Aplic. Herbicidas</t>
  </si>
  <si>
    <t>JH</t>
  </si>
  <si>
    <t>Oct/Dic</t>
  </si>
  <si>
    <t>Transplante</t>
  </si>
  <si>
    <t>$ / Bandeja</t>
  </si>
  <si>
    <t>Limpia manual</t>
  </si>
  <si>
    <t>Doc/Ene</t>
  </si>
  <si>
    <t>Aplic. Fitosanitaria y fertilizantes</t>
  </si>
  <si>
    <t>Nov/Mar</t>
  </si>
  <si>
    <t xml:space="preserve">Riegos </t>
  </si>
  <si>
    <t>Dic/Mar</t>
  </si>
  <si>
    <t>Corta, embalaje y carga</t>
  </si>
  <si>
    <t>En/Jun</t>
  </si>
  <si>
    <t>Subtotal Jornadas Hombre</t>
  </si>
  <si>
    <t>JORNADAS ANIMAL</t>
  </si>
  <si>
    <t>Aporca</t>
  </si>
  <si>
    <t>JA</t>
  </si>
  <si>
    <t>Nov/Dic</t>
  </si>
  <si>
    <t>Subtotal Jornadas Animal</t>
  </si>
  <si>
    <t>MAQUINARIA</t>
  </si>
  <si>
    <t>Aradura</t>
  </si>
  <si>
    <t>JM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</si>
  <si>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</si>
  <si>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</si>
  <si>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</si>
  <si>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</si>
  <si>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</si>
  <si>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</si>
  <si>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Oct/Feb</t>
  </si>
  <si>
    <t>FERTILIZANTES</t>
  </si>
  <si>
    <t>Mezcla N-P-K (8-20-8)</t>
  </si>
  <si>
    <t>Kg.</t>
  </si>
  <si>
    <t>Octi/En</t>
  </si>
  <si>
    <t>Can 27</t>
  </si>
  <si>
    <t>Dic a Mar</t>
  </si>
  <si>
    <t>Abono foliar</t>
  </si>
  <si>
    <t>INSECTICIDA</t>
  </si>
  <si>
    <t>Induce ph</t>
  </si>
  <si>
    <t>Karate Zeon</t>
  </si>
  <si>
    <t>Clorpirifos 48%</t>
  </si>
  <si>
    <t>FUNGICIDA</t>
  </si>
  <si>
    <t>Metalaxil MZ</t>
  </si>
  <si>
    <t>HERBICIDA</t>
  </si>
  <si>
    <t>Pendimetalin 33%</t>
  </si>
  <si>
    <t>Oxifluorfen 24%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</si>
  <si>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</si>
  <si>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</si>
  <si>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</si>
  <si>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</si>
  <si>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</si>
  <si>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</si>
  <si>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</si>
  <si>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</si>
  <si>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</si>
  <si>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</si>
  <si>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</si>
  <si>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</si>
  <si>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</si>
  <si>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</si>
  <si>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</si>
  <si>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</si>
  <si>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</si>
  <si>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</si>
  <si>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</si>
  <si>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</si>
  <si>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</si>
  <si>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</si>
  <si>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</si>
  <si>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</si>
  <si>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</si>
  <si>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</si>
  <si>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($/und.)</t>
  </si>
  <si>
    <t>Rendimiento (unidades/hà)</t>
  </si>
  <si>
    <t>Costo unitario ($/unidad) (*)</t>
  </si>
  <si>
    <t>(*): Este valor representa el valor mìnimo de venta del producto</t>
  </si>
  <si>
    <t>Rastraje</t>
  </si>
  <si>
    <t>Und.</t>
  </si>
  <si>
    <t>Lt</t>
  </si>
  <si>
    <t>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</si>
</sst>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indexed="9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0" fontId="15" fillId="0" borderId="19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0" fillId="2" borderId="17" xfId="0" applyFont="1" applyFill="1" applyBorder="1" applyAlignment="1"/>
    <xf numFmtId="0" fontId="11" fillId="6" borderId="19" xfId="0" applyFont="1" applyFill="1" applyBorder="1" applyAlignment="1"/>
    <xf numFmtId="49" fontId="9" fillId="7" borderId="20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3" fillId="2" borderId="19" xfId="0" applyNumberFormat="1" applyFont="1" applyFill="1" applyBorder="1" applyAlignment="1">
      <alignment vertical="center"/>
    </xf>
    <xf numFmtId="0" fontId="11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2" fillId="2" borderId="19" xfId="0" applyFont="1" applyFill="1" applyBorder="1" applyAlignment="1">
      <alignment vertical="center"/>
    </xf>
    <xf numFmtId="49" fontId="9" fillId="7" borderId="30" xfId="0" applyNumberFormat="1" applyFont="1" applyFill="1" applyBorder="1" applyAlignment="1">
      <alignment vertical="center"/>
    </xf>
    <xf numFmtId="49" fontId="11" fillId="7" borderId="31" xfId="0" applyNumberFormat="1" applyFont="1" applyFill="1" applyBorder="1" applyAlignment="1"/>
    <xf numFmtId="49" fontId="9" fillId="2" borderId="32" xfId="0" applyNumberFormat="1" applyFont="1" applyFill="1" applyBorder="1" applyAlignment="1">
      <alignment vertical="center"/>
    </xf>
    <xf numFmtId="9" fontId="11" fillId="2" borderId="33" xfId="0" applyNumberFormat="1" applyFont="1" applyFill="1" applyBorder="1" applyAlignment="1"/>
    <xf numFmtId="49" fontId="9" fillId="7" borderId="34" xfId="0" applyNumberFormat="1" applyFont="1" applyFill="1" applyBorder="1" applyAlignment="1">
      <alignment vertical="center"/>
    </xf>
    <xf numFmtId="166" fontId="9" fillId="7" borderId="35" xfId="0" applyNumberFormat="1" applyFont="1" applyFill="1" applyBorder="1" applyAlignment="1">
      <alignment vertical="center"/>
    </xf>
    <xf numFmtId="9" fontId="9" fillId="7" borderId="36" xfId="0" applyNumberFormat="1" applyFont="1" applyFill="1" applyBorder="1" applyAlignment="1">
      <alignment vertical="center"/>
    </xf>
    <xf numFmtId="0" fontId="11" fillId="8" borderId="39" xfId="0" applyFont="1" applyFill="1" applyBorder="1" applyAlignment="1"/>
    <xf numFmtId="0" fontId="11" fillId="2" borderId="19" xfId="0" applyFont="1" applyFill="1" applyBorder="1" applyAlignment="1">
      <alignment vertical="center"/>
    </xf>
    <xf numFmtId="49" fontId="11" fillId="2" borderId="19" xfId="0" applyNumberFormat="1" applyFont="1" applyFill="1" applyBorder="1" applyAlignment="1">
      <alignment vertical="center"/>
    </xf>
    <xf numFmtId="49" fontId="9" fillId="2" borderId="40" xfId="0" applyNumberFormat="1" applyFont="1" applyFill="1" applyBorder="1" applyAlignment="1">
      <alignment vertical="center"/>
    </xf>
    <xf numFmtId="0" fontId="11" fillId="2" borderId="41" xfId="0" applyFont="1" applyFill="1" applyBorder="1" applyAlignment="1"/>
    <xf numFmtId="0" fontId="11" fillId="2" borderId="42" xfId="0" applyFont="1" applyFill="1" applyBorder="1" applyAlignment="1"/>
    <xf numFmtId="49" fontId="11" fillId="2" borderId="43" xfId="0" applyNumberFormat="1" applyFont="1" applyFill="1" applyBorder="1" applyAlignment="1">
      <alignment vertical="center"/>
    </xf>
    <xf numFmtId="0" fontId="11" fillId="2" borderId="44" xfId="0" applyFont="1" applyFill="1" applyBorder="1" applyAlignment="1"/>
    <xf numFmtId="49" fontId="11" fillId="2" borderId="45" xfId="0" applyNumberFormat="1" applyFont="1" applyFill="1" applyBorder="1" applyAlignment="1">
      <alignment vertical="center"/>
    </xf>
    <xf numFmtId="0" fontId="11" fillId="2" borderId="46" xfId="0" applyFont="1" applyFill="1" applyBorder="1" applyAlignment="1"/>
    <xf numFmtId="0" fontId="11" fillId="2" borderId="47" xfId="0" applyFont="1" applyFill="1" applyBorder="1" applyAlignment="1"/>
    <xf numFmtId="0" fontId="9" fillId="6" borderId="19" xfId="0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49" fontId="14" fillId="8" borderId="19" xfId="0" applyNumberFormat="1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0" fontId="6" fillId="8" borderId="48" xfId="0" applyFont="1" applyFill="1" applyBorder="1" applyAlignment="1">
      <alignment vertical="center"/>
    </xf>
    <xf numFmtId="49" fontId="9" fillId="7" borderId="49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16" fillId="2" borderId="7" xfId="0" applyFont="1" applyFill="1" applyBorder="1" applyAlignment="1"/>
    <xf numFmtId="0" fontId="16" fillId="0" borderId="0" xfId="0" applyNumberFormat="1" applyFont="1" applyAlignment="1"/>
    <xf numFmtId="0" fontId="16" fillId="0" borderId="0" xfId="0" applyFont="1" applyAlignment="1"/>
    <xf numFmtId="0" fontId="0" fillId="2" borderId="54" xfId="0" applyFont="1" applyFill="1" applyBorder="1" applyAlignment="1"/>
    <xf numFmtId="0" fontId="19" fillId="0" borderId="58" xfId="0" applyFont="1" applyBorder="1" applyAlignment="1">
      <alignment horizontal="left"/>
    </xf>
    <xf numFmtId="49" fontId="14" fillId="8" borderId="37" xfId="0" applyNumberFormat="1" applyFont="1" applyFill="1" applyBorder="1" applyAlignment="1">
      <alignment vertical="center"/>
    </xf>
    <xf numFmtId="0" fontId="9" fillId="8" borderId="38" xfId="0" applyFont="1" applyFill="1" applyBorder="1" applyAlignment="1">
      <alignment vertical="center"/>
    </xf>
    <xf numFmtId="49" fontId="1" fillId="3" borderId="56" xfId="0" applyNumberFormat="1" applyFont="1" applyFill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/>
    </xf>
    <xf numFmtId="0" fontId="2" fillId="2" borderId="53" xfId="0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 wrapText="1"/>
    </xf>
    <xf numFmtId="0" fontId="3" fillId="4" borderId="5" xfId="0" applyFont="1" applyFill="1" applyBorder="1" applyAlignment="1">
      <alignment horizontal="left" wrapText="1"/>
    </xf>
    <xf numFmtId="3" fontId="18" fillId="0" borderId="52" xfId="0" applyNumberFormat="1" applyFont="1" applyBorder="1" applyAlignment="1">
      <alignment horizontal="left" vertical="center"/>
    </xf>
    <xf numFmtId="49" fontId="2" fillId="2" borderId="52" xfId="0" applyNumberFormat="1" applyFont="1" applyFill="1" applyBorder="1" applyAlignment="1">
      <alignment horizontal="left" vertical="center" wrapText="1"/>
    </xf>
    <xf numFmtId="0" fontId="17" fillId="10" borderId="52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17" fontId="17" fillId="10" borderId="52" xfId="0" applyNumberFormat="1" applyFont="1" applyFill="1" applyBorder="1" applyAlignment="1">
      <alignment horizontal="left" vertical="center"/>
    </xf>
    <xf numFmtId="3" fontId="17" fillId="0" borderId="52" xfId="0" applyNumberFormat="1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7" fillId="0" borderId="52" xfId="0" applyFont="1" applyBorder="1" applyAlignment="1">
      <alignment horizontal="left" vertical="center" wrapText="1"/>
    </xf>
    <xf numFmtId="0" fontId="17" fillId="10" borderId="52" xfId="0" applyFont="1" applyFill="1" applyBorder="1" applyAlignment="1">
      <alignment horizontal="left" vertical="center"/>
    </xf>
    <xf numFmtId="17" fontId="17" fillId="0" borderId="52" xfId="0" applyNumberFormat="1" applyFont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5" xfId="0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49" fontId="4" fillId="3" borderId="5" xfId="0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49" fontId="1" fillId="5" borderId="10" xfId="0" applyNumberFormat="1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3" fontId="5" fillId="3" borderId="5" xfId="0" applyNumberFormat="1" applyFont="1" applyFill="1" applyBorder="1" applyAlignment="1">
      <alignment horizontal="left" vertical="center"/>
    </xf>
    <xf numFmtId="3" fontId="2" fillId="2" borderId="9" xfId="0" applyNumberFormat="1" applyFont="1" applyFill="1" applyBorder="1" applyAlignment="1">
      <alignment horizontal="left"/>
    </xf>
    <xf numFmtId="49" fontId="1" fillId="5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/>
    </xf>
    <xf numFmtId="49" fontId="1" fillId="3" borderId="12" xfId="0" applyNumberFormat="1" applyFont="1" applyFill="1" applyBorder="1" applyAlignment="1">
      <alignment horizontal="left" vertical="center" wrapText="1"/>
    </xf>
    <xf numFmtId="3" fontId="17" fillId="0" borderId="58" xfId="0" applyNumberFormat="1" applyFont="1" applyBorder="1" applyAlignment="1">
      <alignment horizontal="left"/>
    </xf>
    <xf numFmtId="3" fontId="18" fillId="9" borderId="58" xfId="0" applyNumberFormat="1" applyFont="1" applyFill="1" applyBorder="1" applyAlignment="1">
      <alignment horizontal="left"/>
    </xf>
    <xf numFmtId="49" fontId="3" fillId="3" borderId="57" xfId="0" applyNumberFormat="1" applyFont="1" applyFill="1" applyBorder="1" applyAlignment="1">
      <alignment horizontal="left" vertical="center"/>
    </xf>
    <xf numFmtId="0" fontId="3" fillId="3" borderId="57" xfId="0" applyFont="1" applyFill="1" applyBorder="1" applyAlignment="1">
      <alignment horizontal="left" vertical="center"/>
    </xf>
    <xf numFmtId="3" fontId="3" fillId="3" borderId="57" xfId="0" applyNumberFormat="1" applyFont="1" applyFill="1" applyBorder="1" applyAlignment="1">
      <alignment horizontal="left" vertical="center"/>
    </xf>
    <xf numFmtId="0" fontId="2" fillId="2" borderId="59" xfId="0" applyFont="1" applyFill="1" applyBorder="1" applyAlignment="1">
      <alignment horizontal="left"/>
    </xf>
    <xf numFmtId="0" fontId="2" fillId="2" borderId="60" xfId="0" applyFont="1" applyFill="1" applyBorder="1" applyAlignment="1">
      <alignment horizontal="left"/>
    </xf>
    <xf numFmtId="3" fontId="2" fillId="2" borderId="60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0" xfId="0" applyNumberFormat="1" applyFont="1" applyFill="1" applyBorder="1" applyAlignment="1">
      <alignment horizontal="left" vertical="center" wrapText="1"/>
    </xf>
    <xf numFmtId="49" fontId="5" fillId="3" borderId="12" xfId="0" applyNumberFormat="1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3" fontId="5" fillId="3" borderId="12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0" fontId="20" fillId="0" borderId="52" xfId="0" applyFont="1" applyFill="1" applyBorder="1" applyAlignment="1">
      <alignment horizontal="left" vertical="center"/>
    </xf>
    <xf numFmtId="0" fontId="20" fillId="10" borderId="52" xfId="0" applyFont="1" applyFill="1" applyBorder="1" applyAlignment="1">
      <alignment horizontal="left" vertical="center"/>
    </xf>
    <xf numFmtId="164" fontId="17" fillId="10" borderId="52" xfId="0" applyNumberFormat="1" applyFont="1" applyFill="1" applyBorder="1" applyAlignment="1">
      <alignment horizontal="left" vertical="center"/>
    </xf>
    <xf numFmtId="3" fontId="17" fillId="10" borderId="52" xfId="0" applyNumberFormat="1" applyFont="1" applyFill="1" applyBorder="1" applyAlignment="1">
      <alignment horizontal="left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3" fontId="19" fillId="0" borderId="52" xfId="0" applyNumberFormat="1" applyFont="1" applyBorder="1" applyAlignment="1">
      <alignment horizontal="left" vertical="center"/>
    </xf>
    <xf numFmtId="3" fontId="19" fillId="9" borderId="52" xfId="0" applyNumberFormat="1" applyFont="1" applyFill="1" applyBorder="1" applyAlignment="1">
      <alignment horizontal="left" vertical="center"/>
    </xf>
    <xf numFmtId="164" fontId="19" fillId="0" borderId="52" xfId="0" applyNumberFormat="1" applyFont="1" applyBorder="1" applyAlignment="1">
      <alignment horizontal="left" vertical="center"/>
    </xf>
    <xf numFmtId="3" fontId="21" fillId="3" borderId="12" xfId="0" applyNumberFormat="1" applyFont="1" applyFill="1" applyBorder="1" applyAlignment="1">
      <alignment horizontal="left" vertical="center"/>
    </xf>
    <xf numFmtId="49" fontId="5" fillId="3" borderId="16" xfId="0" applyNumberFormat="1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3" fontId="5" fillId="3" borderId="16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49" fontId="1" fillId="5" borderId="23" xfId="0" applyNumberFormat="1" applyFont="1" applyFill="1" applyBorder="1" applyAlignment="1">
      <alignment horizontal="left" vertical="center"/>
    </xf>
    <xf numFmtId="0" fontId="1" fillId="5" borderId="24" xfId="0" applyFont="1" applyFill="1" applyBorder="1" applyAlignment="1">
      <alignment horizontal="left" vertical="center"/>
    </xf>
    <xf numFmtId="165" fontId="1" fillId="5" borderId="25" xfId="0" applyNumberFormat="1" applyFont="1" applyFill="1" applyBorder="1" applyAlignment="1">
      <alignment horizontal="left" vertical="center"/>
    </xf>
    <xf numFmtId="49" fontId="1" fillId="3" borderId="26" xfId="0" applyNumberFormat="1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165" fontId="1" fillId="3" borderId="27" xfId="0" applyNumberFormat="1" applyFont="1" applyFill="1" applyBorder="1" applyAlignment="1">
      <alignment horizontal="left" vertical="center"/>
    </xf>
    <xf numFmtId="49" fontId="1" fillId="5" borderId="26" xfId="0" applyNumberFormat="1" applyFont="1" applyFill="1" applyBorder="1" applyAlignment="1">
      <alignment horizontal="left" vertical="center"/>
    </xf>
    <xf numFmtId="0" fontId="1" fillId="5" borderId="12" xfId="0" applyFont="1" applyFill="1" applyBorder="1" applyAlignment="1">
      <alignment horizontal="left" vertical="center"/>
    </xf>
    <xf numFmtId="165" fontId="1" fillId="5" borderId="27" xfId="0" applyNumberFormat="1" applyFont="1" applyFill="1" applyBorder="1" applyAlignment="1">
      <alignment horizontal="left" vertical="center"/>
    </xf>
    <xf numFmtId="49" fontId="1" fillId="5" borderId="28" xfId="0" applyNumberFormat="1" applyFont="1" applyFill="1" applyBorder="1" applyAlignment="1">
      <alignment horizontal="left" vertical="center"/>
    </xf>
    <xf numFmtId="0" fontId="1" fillId="5" borderId="29" xfId="0" applyFont="1" applyFill="1" applyBorder="1" applyAlignment="1">
      <alignment horizontal="left" vertical="center"/>
    </xf>
    <xf numFmtId="165" fontId="1" fillId="5" borderId="29" xfId="0" applyNumberFormat="1" applyFont="1" applyFill="1" applyBorder="1" applyAlignment="1">
      <alignment horizontal="left" vertical="center"/>
    </xf>
    <xf numFmtId="3" fontId="9" fillId="7" borderId="50" xfId="0" applyNumberFormat="1" applyFont="1" applyFill="1" applyBorder="1" applyAlignment="1">
      <alignment vertical="center"/>
    </xf>
    <xf numFmtId="3" fontId="9" fillId="7" borderId="5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676275</xdr:colOff>
      <xdr:row>7</xdr:row>
      <xdr:rowOff>32084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tabSelected="1" topLeftCell="A24" workbookViewId="0">
      <selection activeCell="G90" sqref="G90"/>
    </sheetView>
  </sheetViews>
  <sheetFormatPr baseColWidth="10" defaultColWidth="11.42578125" defaultRowHeight="15" x14ac:dyDescent="0.25"/>
  <cols>
    <col min="1" max="1" width="3.42578125" customWidth="1"/>
    <col min="2" max="2" width="22.28515625" customWidth="1"/>
    <col min="3" max="3" width="13.28515625" customWidth="1"/>
    <col min="6" max="6" width="13.85546875" customWidth="1"/>
    <col min="7" max="7" width="16.28515625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5" customHeight="1" x14ac:dyDescent="0.25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customHeight="1" x14ac:dyDescent="0.2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" customHeight="1" x14ac:dyDescent="0.2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 x14ac:dyDescent="0.25">
      <c r="A8" s="2"/>
      <c r="B8" s="51"/>
      <c r="C8" s="51"/>
      <c r="D8" s="2"/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" customHeight="1" x14ac:dyDescent="0.25">
      <c r="A9" s="17"/>
      <c r="B9" s="55" t="s">
        <v>0</v>
      </c>
      <c r="C9" s="56" t="s">
        <v>1</v>
      </c>
      <c r="D9" s="57"/>
      <c r="E9" s="58" t="s">
        <v>2</v>
      </c>
      <c r="F9" s="59"/>
      <c r="G9" s="60">
        <v>20500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38.25" customHeight="1" x14ac:dyDescent="0.25">
      <c r="A10" s="17"/>
      <c r="B10" s="61" t="s">
        <v>3</v>
      </c>
      <c r="C10" s="62" t="s">
        <v>4</v>
      </c>
      <c r="D10" s="57"/>
      <c r="E10" s="63" t="s">
        <v>5</v>
      </c>
      <c r="F10" s="64"/>
      <c r="G10" s="65">
        <v>44256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30.75" customHeight="1" x14ac:dyDescent="0.25">
      <c r="A11" s="17"/>
      <c r="B11" s="61" t="s">
        <v>6</v>
      </c>
      <c r="C11" s="56" t="s">
        <v>7</v>
      </c>
      <c r="D11" s="57"/>
      <c r="E11" s="63" t="s">
        <v>8</v>
      </c>
      <c r="F11" s="64"/>
      <c r="G11" s="66">
        <v>350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1.25" customHeight="1" x14ac:dyDescent="0.25">
      <c r="A12" s="17"/>
      <c r="B12" s="61" t="s">
        <v>9</v>
      </c>
      <c r="C12" s="56" t="s">
        <v>10</v>
      </c>
      <c r="D12" s="57"/>
      <c r="E12" s="67" t="s">
        <v>11</v>
      </c>
      <c r="F12" s="68"/>
      <c r="G12" s="66">
        <f>G9*G11</f>
        <v>7175000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21.75" customHeight="1" x14ac:dyDescent="0.25">
      <c r="A13" s="17"/>
      <c r="B13" s="61" t="s">
        <v>12</v>
      </c>
      <c r="C13" s="56" t="s">
        <v>13</v>
      </c>
      <c r="D13" s="57"/>
      <c r="E13" s="63" t="s">
        <v>14</v>
      </c>
      <c r="F13" s="64"/>
      <c r="G13" s="69" t="s">
        <v>15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30" customHeight="1" x14ac:dyDescent="0.25">
      <c r="A14" s="17"/>
      <c r="B14" s="61" t="s">
        <v>16</v>
      </c>
      <c r="C14" s="70" t="s">
        <v>17</v>
      </c>
      <c r="D14" s="57"/>
      <c r="E14" s="63" t="s">
        <v>18</v>
      </c>
      <c r="F14" s="64"/>
      <c r="G14" s="62" t="s">
        <v>19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25.5" customHeight="1" x14ac:dyDescent="0.25">
      <c r="A15" s="17"/>
      <c r="B15" s="61" t="s">
        <v>20</v>
      </c>
      <c r="C15" s="71">
        <v>44210</v>
      </c>
      <c r="D15" s="57"/>
      <c r="E15" s="72" t="s">
        <v>21</v>
      </c>
      <c r="F15" s="73"/>
      <c r="G15" s="62" t="s">
        <v>22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2" customHeight="1" x14ac:dyDescent="0.25">
      <c r="A16" s="2"/>
      <c r="B16" s="74"/>
      <c r="C16" s="75"/>
      <c r="D16" s="76"/>
      <c r="E16" s="77"/>
      <c r="F16" s="77"/>
      <c r="G16" s="7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2" customHeight="1" x14ac:dyDescent="0.25">
      <c r="A17" s="5"/>
      <c r="B17" s="79" t="s">
        <v>23</v>
      </c>
      <c r="C17" s="80"/>
      <c r="D17" s="80"/>
      <c r="E17" s="80"/>
      <c r="F17" s="80"/>
      <c r="G17" s="8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2" customHeight="1" x14ac:dyDescent="0.25">
      <c r="A18" s="2"/>
      <c r="B18" s="81"/>
      <c r="C18" s="6"/>
      <c r="D18" s="6"/>
      <c r="E18" s="6"/>
      <c r="F18" s="6"/>
      <c r="G18" s="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2" customHeight="1" x14ac:dyDescent="0.25">
      <c r="A19" s="4"/>
      <c r="B19" s="82" t="s">
        <v>24</v>
      </c>
      <c r="C19" s="83"/>
      <c r="D19" s="84"/>
      <c r="E19" s="84"/>
      <c r="F19" s="84"/>
      <c r="G19" s="8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24" customHeight="1" x14ac:dyDescent="0.25">
      <c r="A20" s="5"/>
      <c r="B20" s="85" t="s">
        <v>25</v>
      </c>
      <c r="C20" s="85" t="s">
        <v>26</v>
      </c>
      <c r="D20" s="85" t="s">
        <v>27</v>
      </c>
      <c r="E20" s="85" t="s">
        <v>28</v>
      </c>
      <c r="F20" s="85" t="s">
        <v>29</v>
      </c>
      <c r="G20" s="85" t="s">
        <v>30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.75" customHeight="1" x14ac:dyDescent="0.25">
      <c r="A21" s="5"/>
      <c r="B21" s="86" t="s">
        <v>31</v>
      </c>
      <c r="C21" s="87" t="s">
        <v>32</v>
      </c>
      <c r="D21" s="87">
        <v>2</v>
      </c>
      <c r="E21" s="70" t="s">
        <v>33</v>
      </c>
      <c r="F21" s="66">
        <v>15000</v>
      </c>
      <c r="G21" s="66">
        <f t="shared" ref="G21" si="0">F21*D21</f>
        <v>30000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2.75" customHeight="1" x14ac:dyDescent="0.25">
      <c r="A22" s="5"/>
      <c r="B22" s="86" t="s">
        <v>34</v>
      </c>
      <c r="C22" s="87" t="s">
        <v>35</v>
      </c>
      <c r="D22" s="87">
        <v>57</v>
      </c>
      <c r="E22" s="70" t="s">
        <v>33</v>
      </c>
      <c r="F22" s="66">
        <v>2000</v>
      </c>
      <c r="G22" s="66">
        <f>F22*D22</f>
        <v>114000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2.75" customHeight="1" x14ac:dyDescent="0.25">
      <c r="A23" s="5"/>
      <c r="B23" s="86" t="s">
        <v>36</v>
      </c>
      <c r="C23" s="87" t="s">
        <v>32</v>
      </c>
      <c r="D23" s="87">
        <v>8</v>
      </c>
      <c r="E23" s="70" t="s">
        <v>37</v>
      </c>
      <c r="F23" s="66">
        <v>15000</v>
      </c>
      <c r="G23" s="66">
        <f t="shared" ref="G23:G26" si="1">F23*D23</f>
        <v>120000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2" customHeight="1" x14ac:dyDescent="0.25">
      <c r="A24" s="2"/>
      <c r="B24" s="86" t="s">
        <v>38</v>
      </c>
      <c r="C24" s="87" t="s">
        <v>32</v>
      </c>
      <c r="D24" s="87">
        <v>10</v>
      </c>
      <c r="E24" s="70" t="s">
        <v>39</v>
      </c>
      <c r="F24" s="66">
        <v>15000</v>
      </c>
      <c r="G24" s="66">
        <f t="shared" si="1"/>
        <v>150000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2" customHeight="1" x14ac:dyDescent="0.25">
      <c r="A25" s="4"/>
      <c r="B25" s="86" t="s">
        <v>40</v>
      </c>
      <c r="C25" s="87" t="s">
        <v>32</v>
      </c>
      <c r="D25" s="87">
        <v>8</v>
      </c>
      <c r="E25" s="70" t="s">
        <v>41</v>
      </c>
      <c r="F25" s="66">
        <v>15000</v>
      </c>
      <c r="G25" s="66">
        <f t="shared" si="1"/>
        <v>120000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5" customHeight="1" x14ac:dyDescent="0.25">
      <c r="A26" s="4"/>
      <c r="B26" s="86" t="s">
        <v>42</v>
      </c>
      <c r="C26" s="87" t="s">
        <v>32</v>
      </c>
      <c r="D26" s="87">
        <v>30</v>
      </c>
      <c r="E26" s="70" t="s">
        <v>43</v>
      </c>
      <c r="F26" s="66">
        <v>15000</v>
      </c>
      <c r="G26" s="66">
        <f t="shared" si="1"/>
        <v>450000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2.75" customHeight="1" x14ac:dyDescent="0.25">
      <c r="A27" s="5"/>
      <c r="B27" s="88" t="s">
        <v>44</v>
      </c>
      <c r="C27" s="89"/>
      <c r="D27" s="89"/>
      <c r="E27" s="89"/>
      <c r="F27" s="89"/>
      <c r="G27" s="90">
        <f>SUM(G21:G26)</f>
        <v>984000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2.75" customHeight="1" x14ac:dyDescent="0.25">
      <c r="A28" s="5"/>
      <c r="B28" s="81"/>
      <c r="C28" s="6"/>
      <c r="D28" s="6"/>
      <c r="E28" s="6"/>
      <c r="F28" s="91"/>
      <c r="G28" s="9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2.75" customHeight="1" x14ac:dyDescent="0.25">
      <c r="A29" s="5"/>
      <c r="B29" s="92" t="s">
        <v>45</v>
      </c>
      <c r="C29" s="93"/>
      <c r="D29" s="94"/>
      <c r="E29" s="94"/>
      <c r="F29" s="94"/>
      <c r="G29" s="9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s="50" customFormat="1" ht="12.75" customHeight="1" x14ac:dyDescent="0.25">
      <c r="A30" s="48"/>
      <c r="B30" s="95" t="s">
        <v>25</v>
      </c>
      <c r="C30" s="96" t="s">
        <v>26</v>
      </c>
      <c r="D30" s="96" t="s">
        <v>27</v>
      </c>
      <c r="E30" s="95" t="s">
        <v>28</v>
      </c>
      <c r="F30" s="96" t="s">
        <v>29</v>
      </c>
      <c r="G30" s="95" t="s">
        <v>30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</row>
    <row r="31" spans="1:255" s="50" customFormat="1" ht="12.75" customHeight="1" x14ac:dyDescent="0.25">
      <c r="A31" s="48"/>
      <c r="B31" s="52" t="s">
        <v>46</v>
      </c>
      <c r="C31" s="52" t="s">
        <v>47</v>
      </c>
      <c r="D31" s="52">
        <v>2</v>
      </c>
      <c r="E31" s="52" t="s">
        <v>48</v>
      </c>
      <c r="F31" s="97">
        <v>26000</v>
      </c>
      <c r="G31" s="98">
        <f>D31*F31</f>
        <v>52000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</row>
    <row r="32" spans="1:255" ht="16.5" customHeight="1" x14ac:dyDescent="0.25">
      <c r="A32" s="17"/>
      <c r="B32" s="99" t="s">
        <v>49</v>
      </c>
      <c r="C32" s="100"/>
      <c r="D32" s="100"/>
      <c r="E32" s="100"/>
      <c r="F32" s="100"/>
      <c r="G32" s="101">
        <f>SUM(G31:G31)</f>
        <v>52000</v>
      </c>
      <c r="H32" s="4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8" customHeight="1" x14ac:dyDescent="0.25">
      <c r="A33" s="5"/>
      <c r="B33" s="102"/>
      <c r="C33" s="103"/>
      <c r="D33" s="103"/>
      <c r="E33" s="103"/>
      <c r="F33" s="104"/>
      <c r="G33" s="10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2.75" customHeight="1" x14ac:dyDescent="0.25">
      <c r="A34" s="5"/>
      <c r="B34" s="92" t="s">
        <v>50</v>
      </c>
      <c r="C34" s="93"/>
      <c r="D34" s="94"/>
      <c r="E34" s="94"/>
      <c r="F34" s="94"/>
      <c r="G34" s="9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29.25" customHeight="1" x14ac:dyDescent="0.25">
      <c r="A35" s="5"/>
      <c r="B35" s="105" t="s">
        <v>25</v>
      </c>
      <c r="C35" s="105" t="s">
        <v>26</v>
      </c>
      <c r="D35" s="105" t="s">
        <v>27</v>
      </c>
      <c r="E35" s="105" t="s">
        <v>28</v>
      </c>
      <c r="F35" s="106" t="s">
        <v>29</v>
      </c>
      <c r="G35" s="105" t="s">
        <v>30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2.75" customHeight="1" x14ac:dyDescent="0.25">
      <c r="A36" s="5"/>
      <c r="B36" s="86" t="s">
        <v>51</v>
      </c>
      <c r="C36" s="87" t="s">
        <v>52</v>
      </c>
      <c r="D36" s="87">
        <v>0.25</v>
      </c>
      <c r="E36" s="70" t="s">
        <v>33</v>
      </c>
      <c r="F36" s="66">
        <v>215682</v>
      </c>
      <c r="G36" s="66">
        <f>F36*D36</f>
        <v>53920.5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5.75" customHeight="1" x14ac:dyDescent="0.25">
      <c r="A37" s="5"/>
      <c r="B37" s="86" t="s">
        <v>106</v>
      </c>
      <c r="C37" s="87" t="s">
        <v>52</v>
      </c>
      <c r="D37" s="87">
        <v>0.5</v>
      </c>
      <c r="E37" s="70" t="s">
        <v>33</v>
      </c>
      <c r="F37" s="66">
        <v>215682</v>
      </c>
      <c r="G37" s="66">
        <f>F37*D37</f>
        <v>107841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 x14ac:dyDescent="0.25">
      <c r="A38" s="4"/>
      <c r="B38" s="107" t="s">
        <v>53</v>
      </c>
      <c r="C38" s="108"/>
      <c r="D38" s="108"/>
      <c r="E38" s="108"/>
      <c r="F38" s="108"/>
      <c r="G38" s="109">
        <f>SUM(G36:G37)</f>
        <v>161761.5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1:255" ht="12" customHeight="1" x14ac:dyDescent="0.25">
      <c r="A39" s="2"/>
      <c r="B39" s="110"/>
      <c r="C39" s="111"/>
      <c r="D39" s="111"/>
      <c r="E39" s="111"/>
      <c r="F39" s="112"/>
      <c r="G39" s="11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55" ht="12" customHeight="1" x14ac:dyDescent="0.25">
      <c r="A40" s="4"/>
      <c r="B40" s="92" t="s">
        <v>54</v>
      </c>
      <c r="C40" s="93"/>
      <c r="D40" s="94"/>
      <c r="E40" s="94"/>
      <c r="F40" s="94"/>
      <c r="G40" s="9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</row>
    <row r="41" spans="1:255" ht="28.5" customHeight="1" x14ac:dyDescent="0.25">
      <c r="A41" s="4"/>
      <c r="B41" s="106" t="s">
        <v>55</v>
      </c>
      <c r="C41" s="106" t="s">
        <v>56</v>
      </c>
      <c r="D41" s="106" t="s">
        <v>57</v>
      </c>
      <c r="E41" s="106" t="s">
        <v>28</v>
      </c>
      <c r="F41" s="106" t="s">
        <v>29</v>
      </c>
      <c r="G41" s="106" t="s">
        <v>30</v>
      </c>
      <c r="H41" s="1"/>
      <c r="I41" s="1"/>
      <c r="J41" s="1"/>
      <c r="K41" s="4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</row>
    <row r="42" spans="1:255" ht="12.75" customHeight="1" x14ac:dyDescent="0.25">
      <c r="A42" s="5"/>
      <c r="B42" s="113" t="s">
        <v>58</v>
      </c>
      <c r="C42" s="87" t="s">
        <v>107</v>
      </c>
      <c r="D42" s="66">
        <v>25000</v>
      </c>
      <c r="E42" s="70" t="s">
        <v>59</v>
      </c>
      <c r="F42" s="60">
        <v>50</v>
      </c>
      <c r="G42" s="66">
        <f>+F42*D42</f>
        <v>1250000</v>
      </c>
      <c r="H42" s="1"/>
      <c r="I42" s="1"/>
      <c r="J42" s="1"/>
      <c r="K42" s="47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255" ht="12.75" customHeight="1" x14ac:dyDescent="0.25">
      <c r="A43" s="5"/>
      <c r="B43" s="114" t="s">
        <v>60</v>
      </c>
      <c r="C43" s="70"/>
      <c r="D43" s="115"/>
      <c r="E43" s="70"/>
      <c r="F43" s="116"/>
      <c r="G43" s="11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</row>
    <row r="44" spans="1:255" ht="12.75" customHeight="1" x14ac:dyDescent="0.25">
      <c r="A44" s="5"/>
      <c r="B44" s="70" t="s">
        <v>61</v>
      </c>
      <c r="C44" s="70" t="s">
        <v>62</v>
      </c>
      <c r="D44" s="115">
        <v>300</v>
      </c>
      <c r="E44" s="70" t="s">
        <v>63</v>
      </c>
      <c r="F44" s="116">
        <v>800</v>
      </c>
      <c r="G44" s="116">
        <f>+F44*D44</f>
        <v>240000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1:255" ht="12.75" customHeight="1" x14ac:dyDescent="0.25">
      <c r="A45" s="5"/>
      <c r="B45" s="70" t="s">
        <v>64</v>
      </c>
      <c r="C45" s="70" t="s">
        <v>62</v>
      </c>
      <c r="D45" s="116">
        <v>280</v>
      </c>
      <c r="E45" s="70" t="s">
        <v>65</v>
      </c>
      <c r="F45" s="116">
        <v>600</v>
      </c>
      <c r="G45" s="116">
        <f t="shared" ref="G45:G46" si="2">+F45*D45</f>
        <v>168000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1:255" ht="12.75" customHeight="1" x14ac:dyDescent="0.25">
      <c r="A46" s="5"/>
      <c r="B46" s="117" t="s">
        <v>66</v>
      </c>
      <c r="C46" s="118" t="s">
        <v>108</v>
      </c>
      <c r="D46" s="119">
        <v>9</v>
      </c>
      <c r="E46" s="70" t="s">
        <v>65</v>
      </c>
      <c r="F46" s="120">
        <v>9000</v>
      </c>
      <c r="G46" s="119">
        <f t="shared" si="2"/>
        <v>81000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</row>
    <row r="47" spans="1:255" ht="12.75" customHeight="1" x14ac:dyDescent="0.25">
      <c r="A47" s="5"/>
      <c r="B47" s="114" t="s">
        <v>67</v>
      </c>
      <c r="C47" s="70"/>
      <c r="D47" s="115"/>
      <c r="E47" s="70"/>
      <c r="F47" s="116"/>
      <c r="G47" s="11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</row>
    <row r="48" spans="1:255" ht="12.75" customHeight="1" x14ac:dyDescent="0.25">
      <c r="A48" s="5"/>
      <c r="B48" s="117" t="s">
        <v>68</v>
      </c>
      <c r="C48" s="70" t="s">
        <v>109</v>
      </c>
      <c r="D48" s="115">
        <v>1</v>
      </c>
      <c r="E48" s="70" t="s">
        <v>65</v>
      </c>
      <c r="F48" s="116">
        <v>18921</v>
      </c>
      <c r="G48" s="116">
        <f t="shared" ref="G48:G50" si="3">+F48*D48</f>
        <v>18921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</row>
    <row r="49" spans="1:255" ht="12.75" customHeight="1" x14ac:dyDescent="0.25">
      <c r="A49" s="5"/>
      <c r="B49" s="117" t="s">
        <v>69</v>
      </c>
      <c r="C49" s="70" t="s">
        <v>109</v>
      </c>
      <c r="D49" s="115">
        <v>0.5</v>
      </c>
      <c r="E49" s="70" t="s">
        <v>65</v>
      </c>
      <c r="F49" s="116">
        <v>70000</v>
      </c>
      <c r="G49" s="116">
        <f t="shared" si="3"/>
        <v>35000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ht="12.75" customHeight="1" x14ac:dyDescent="0.25">
      <c r="A50" s="5"/>
      <c r="B50" s="70" t="s">
        <v>70</v>
      </c>
      <c r="C50" s="70" t="s">
        <v>109</v>
      </c>
      <c r="D50" s="115">
        <v>1</v>
      </c>
      <c r="E50" s="70" t="s">
        <v>65</v>
      </c>
      <c r="F50" s="116">
        <v>10700</v>
      </c>
      <c r="G50" s="116">
        <f t="shared" si="3"/>
        <v>10700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</row>
    <row r="51" spans="1:255" ht="28.5" customHeight="1" x14ac:dyDescent="0.25">
      <c r="A51" s="5"/>
      <c r="B51" s="114" t="s">
        <v>71</v>
      </c>
      <c r="C51" s="70"/>
      <c r="D51" s="115"/>
      <c r="E51" s="70"/>
      <c r="F51" s="116"/>
      <c r="G51" s="116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</row>
    <row r="52" spans="1:255" ht="13.5" customHeight="1" x14ac:dyDescent="0.25">
      <c r="A52" s="4"/>
      <c r="B52" s="117" t="s">
        <v>72</v>
      </c>
      <c r="C52" s="70" t="s">
        <v>62</v>
      </c>
      <c r="D52" s="115">
        <v>4</v>
      </c>
      <c r="E52" s="70" t="s">
        <v>65</v>
      </c>
      <c r="F52" s="116">
        <v>39000</v>
      </c>
      <c r="G52" s="116">
        <f t="shared" ref="G52" si="4">+F52*D52</f>
        <v>156000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</row>
    <row r="53" spans="1:255" ht="23.25" customHeight="1" x14ac:dyDescent="0.25">
      <c r="A53" s="2"/>
      <c r="B53" s="114" t="s">
        <v>73</v>
      </c>
      <c r="C53" s="70"/>
      <c r="D53" s="115"/>
      <c r="E53" s="70"/>
      <c r="F53" s="116"/>
      <c r="G53" s="116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</row>
    <row r="54" spans="1:255" ht="12" customHeight="1" x14ac:dyDescent="0.25">
      <c r="A54" s="4"/>
      <c r="B54" s="117" t="s">
        <v>74</v>
      </c>
      <c r="C54" s="118" t="s">
        <v>109</v>
      </c>
      <c r="D54" s="121">
        <v>4</v>
      </c>
      <c r="E54" s="70" t="s">
        <v>65</v>
      </c>
      <c r="F54" s="116">
        <v>8000</v>
      </c>
      <c r="G54" s="116">
        <f>+F54*D54</f>
        <v>32000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</row>
    <row r="55" spans="1:255" ht="24" customHeight="1" x14ac:dyDescent="0.25">
      <c r="A55" s="4"/>
      <c r="B55" s="117" t="s">
        <v>75</v>
      </c>
      <c r="C55" s="118" t="s">
        <v>109</v>
      </c>
      <c r="D55" s="121">
        <v>2</v>
      </c>
      <c r="E55" s="70" t="s">
        <v>65</v>
      </c>
      <c r="F55" s="116">
        <v>7990</v>
      </c>
      <c r="G55" s="116">
        <f>+F55*D55</f>
        <v>15980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</row>
    <row r="56" spans="1:255" ht="12" customHeight="1" x14ac:dyDescent="0.25">
      <c r="A56" s="17"/>
      <c r="B56" s="107" t="s">
        <v>76</v>
      </c>
      <c r="C56" s="108"/>
      <c r="D56" s="108"/>
      <c r="E56" s="108"/>
      <c r="F56" s="108"/>
      <c r="G56" s="122">
        <f>SUM(G42:G55)</f>
        <v>2007601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</row>
    <row r="57" spans="1:255" ht="12" customHeight="1" x14ac:dyDescent="0.25">
      <c r="A57" s="17"/>
      <c r="B57" s="110"/>
      <c r="C57" s="111"/>
      <c r="D57" s="111"/>
      <c r="E57" s="111"/>
      <c r="F57" s="112"/>
      <c r="G57" s="11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</row>
    <row r="58" spans="1:255" ht="12" customHeight="1" x14ac:dyDescent="0.25">
      <c r="A58" s="17"/>
      <c r="B58" s="92" t="s">
        <v>77</v>
      </c>
      <c r="C58" s="93"/>
      <c r="D58" s="94"/>
      <c r="E58" s="94"/>
      <c r="F58" s="94"/>
      <c r="G58" s="9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</row>
    <row r="59" spans="1:255" ht="24.75" customHeight="1" x14ac:dyDescent="0.25">
      <c r="A59" s="17"/>
      <c r="B59" s="105" t="s">
        <v>78</v>
      </c>
      <c r="C59" s="106" t="s">
        <v>56</v>
      </c>
      <c r="D59" s="106" t="s">
        <v>57</v>
      </c>
      <c r="E59" s="105" t="s">
        <v>28</v>
      </c>
      <c r="F59" s="106" t="s">
        <v>29</v>
      </c>
      <c r="G59" s="105" t="s">
        <v>30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4.75" customHeight="1" x14ac:dyDescent="0.25">
      <c r="A60" s="17"/>
      <c r="B60" s="118"/>
      <c r="C60" s="118"/>
      <c r="D60" s="121"/>
      <c r="E60" s="70"/>
      <c r="F60" s="119"/>
      <c r="G60" s="119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</row>
    <row r="61" spans="1:255" ht="12" customHeight="1" x14ac:dyDescent="0.25">
      <c r="A61" s="17"/>
      <c r="B61" s="123" t="s">
        <v>79</v>
      </c>
      <c r="C61" s="124"/>
      <c r="D61" s="124"/>
      <c r="E61" s="124"/>
      <c r="F61" s="124"/>
      <c r="G61" s="12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</row>
    <row r="62" spans="1:255" ht="12" customHeight="1" x14ac:dyDescent="0.25">
      <c r="A62" s="17"/>
      <c r="B62" s="126"/>
      <c r="C62" s="126"/>
      <c r="D62" s="126"/>
      <c r="E62" s="126"/>
      <c r="F62" s="127"/>
      <c r="G62" s="12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</row>
    <row r="63" spans="1:255" ht="12" customHeight="1" x14ac:dyDescent="0.25">
      <c r="A63" s="17"/>
      <c r="B63" s="128" t="s">
        <v>80</v>
      </c>
      <c r="C63" s="129"/>
      <c r="D63" s="129"/>
      <c r="E63" s="129"/>
      <c r="F63" s="129"/>
      <c r="G63" s="130">
        <f>G27+G32+G38+G56+G61</f>
        <v>3205362.5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</row>
    <row r="64" spans="1:255" ht="12" customHeight="1" x14ac:dyDescent="0.25">
      <c r="A64" s="17"/>
      <c r="B64" s="131" t="s">
        <v>81</v>
      </c>
      <c r="C64" s="132"/>
      <c r="D64" s="132"/>
      <c r="E64" s="132"/>
      <c r="F64" s="132"/>
      <c r="G64" s="133">
        <f>G63*0.05</f>
        <v>160268.125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</row>
    <row r="65" spans="1:255" ht="12" customHeight="1" x14ac:dyDescent="0.25">
      <c r="A65" s="17"/>
      <c r="B65" s="134" t="s">
        <v>82</v>
      </c>
      <c r="C65" s="135"/>
      <c r="D65" s="135"/>
      <c r="E65" s="135"/>
      <c r="F65" s="135"/>
      <c r="G65" s="136">
        <f>G64+G63</f>
        <v>3365630.625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5" ht="12" customHeight="1" x14ac:dyDescent="0.25">
      <c r="A66" s="17"/>
      <c r="B66" s="131" t="s">
        <v>83</v>
      </c>
      <c r="C66" s="132"/>
      <c r="D66" s="132"/>
      <c r="E66" s="132"/>
      <c r="F66" s="132"/>
      <c r="G66" s="133">
        <f>G12</f>
        <v>7175000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</row>
    <row r="67" spans="1:255" ht="12" customHeight="1" x14ac:dyDescent="0.25">
      <c r="A67" s="17"/>
      <c r="B67" s="137" t="s">
        <v>84</v>
      </c>
      <c r="C67" s="138"/>
      <c r="D67" s="138"/>
      <c r="E67" s="138"/>
      <c r="F67" s="138"/>
      <c r="G67" s="139">
        <f>G66-G65</f>
        <v>3809369.375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</row>
    <row r="68" spans="1:255" ht="12.75" customHeight="1" x14ac:dyDescent="0.25">
      <c r="A68" s="17"/>
      <c r="B68" s="18" t="s">
        <v>85</v>
      </c>
      <c r="C68" s="19"/>
      <c r="D68" s="19"/>
      <c r="E68" s="19"/>
      <c r="F68" s="19"/>
      <c r="G68" s="1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</row>
    <row r="69" spans="1:255" ht="12" customHeight="1" thickBot="1" x14ac:dyDescent="0.3">
      <c r="A69" s="17"/>
      <c r="B69" s="20"/>
      <c r="C69" s="19"/>
      <c r="D69" s="19"/>
      <c r="E69" s="19"/>
      <c r="F69" s="19"/>
      <c r="G69" s="1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</row>
    <row r="70" spans="1:255" ht="12.75" customHeight="1" x14ac:dyDescent="0.25">
      <c r="A70" s="17"/>
      <c r="B70" s="32" t="s">
        <v>86</v>
      </c>
      <c r="C70" s="33"/>
      <c r="D70" s="33"/>
      <c r="E70" s="33"/>
      <c r="F70" s="34"/>
      <c r="G70" s="1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</row>
    <row r="71" spans="1:255" ht="12" customHeight="1" x14ac:dyDescent="0.25">
      <c r="A71" s="7"/>
      <c r="B71" s="35" t="s">
        <v>87</v>
      </c>
      <c r="C71" s="16"/>
      <c r="D71" s="16"/>
      <c r="E71" s="16"/>
      <c r="F71" s="36"/>
      <c r="G71" s="1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</row>
    <row r="72" spans="1:255" x14ac:dyDescent="0.25">
      <c r="B72" s="35" t="s">
        <v>88</v>
      </c>
      <c r="C72" s="16"/>
      <c r="D72" s="16"/>
      <c r="E72" s="16"/>
      <c r="F72" s="36"/>
      <c r="G72" s="14"/>
    </row>
    <row r="73" spans="1:255" x14ac:dyDescent="0.25">
      <c r="B73" s="35" t="s">
        <v>89</v>
      </c>
      <c r="C73" s="16"/>
      <c r="D73" s="16"/>
      <c r="E73" s="16"/>
      <c r="F73" s="36"/>
      <c r="G73" s="14"/>
    </row>
    <row r="74" spans="1:255" x14ac:dyDescent="0.25">
      <c r="B74" s="35" t="s">
        <v>90</v>
      </c>
      <c r="C74" s="16"/>
      <c r="D74" s="16"/>
      <c r="E74" s="16"/>
      <c r="F74" s="36"/>
      <c r="G74" s="14"/>
    </row>
    <row r="75" spans="1:255" x14ac:dyDescent="0.25">
      <c r="B75" s="35" t="s">
        <v>91</v>
      </c>
      <c r="C75" s="16"/>
      <c r="D75" s="16"/>
      <c r="E75" s="16"/>
      <c r="F75" s="36"/>
      <c r="G75" s="14"/>
    </row>
    <row r="76" spans="1:255" ht="15.75" thickBot="1" x14ac:dyDescent="0.3">
      <c r="B76" s="37" t="s">
        <v>92</v>
      </c>
      <c r="C76" s="38"/>
      <c r="D76" s="38"/>
      <c r="E76" s="38"/>
      <c r="F76" s="39"/>
      <c r="G76" s="14"/>
    </row>
    <row r="77" spans="1:255" x14ac:dyDescent="0.25">
      <c r="B77" s="30"/>
      <c r="C77" s="16"/>
      <c r="D77" s="16"/>
      <c r="E77" s="16"/>
      <c r="F77" s="16"/>
      <c r="G77" s="14"/>
    </row>
    <row r="78" spans="1:255" ht="15.75" thickBot="1" x14ac:dyDescent="0.3">
      <c r="B78" s="53" t="s">
        <v>93</v>
      </c>
      <c r="C78" s="54"/>
      <c r="D78" s="29"/>
      <c r="E78" s="8"/>
      <c r="F78" s="8"/>
      <c r="G78" s="14"/>
    </row>
    <row r="79" spans="1:255" x14ac:dyDescent="0.25">
      <c r="B79" s="22" t="s">
        <v>78</v>
      </c>
      <c r="C79" s="9" t="s">
        <v>94</v>
      </c>
      <c r="D79" s="23" t="s">
        <v>95</v>
      </c>
      <c r="E79" s="8"/>
      <c r="F79" s="8"/>
      <c r="G79" s="14"/>
    </row>
    <row r="80" spans="1:255" x14ac:dyDescent="0.25">
      <c r="B80" s="24" t="s">
        <v>96</v>
      </c>
      <c r="C80" s="10">
        <f>+G27</f>
        <v>984000</v>
      </c>
      <c r="D80" s="25">
        <f>(C80/C86)</f>
        <v>0.29236719938629629</v>
      </c>
      <c r="E80" s="8"/>
      <c r="F80" s="8"/>
      <c r="G80" s="14"/>
    </row>
    <row r="81" spans="2:7" x14ac:dyDescent="0.25">
      <c r="B81" s="24" t="s">
        <v>97</v>
      </c>
      <c r="C81" s="10">
        <f>+G32</f>
        <v>52000</v>
      </c>
      <c r="D81" s="25">
        <f>C81/C86</f>
        <v>1.5450299154560374E-2</v>
      </c>
      <c r="E81" s="8"/>
      <c r="F81" s="8"/>
      <c r="G81" s="14"/>
    </row>
    <row r="82" spans="2:7" x14ac:dyDescent="0.25">
      <c r="B82" s="24" t="s">
        <v>98</v>
      </c>
      <c r="C82" s="10">
        <f>+G38</f>
        <v>161761.5</v>
      </c>
      <c r="D82" s="25">
        <f>(C82/C86)</f>
        <v>4.8062760897892652E-2</v>
      </c>
      <c r="E82" s="8"/>
      <c r="F82" s="8"/>
      <c r="G82" s="14"/>
    </row>
    <row r="83" spans="2:7" x14ac:dyDescent="0.25">
      <c r="B83" s="24" t="s">
        <v>55</v>
      </c>
      <c r="C83" s="10">
        <f>+G56</f>
        <v>2007601</v>
      </c>
      <c r="D83" s="25">
        <f>(C83/C86)</f>
        <v>0.59650069294220309</v>
      </c>
      <c r="E83" s="8"/>
      <c r="F83" s="8"/>
      <c r="G83" s="14"/>
    </row>
    <row r="84" spans="2:7" x14ac:dyDescent="0.25">
      <c r="B84" s="24" t="s">
        <v>99</v>
      </c>
      <c r="C84" s="11">
        <f>+G61</f>
        <v>0</v>
      </c>
      <c r="D84" s="25">
        <f>(C84/C86)</f>
        <v>0</v>
      </c>
      <c r="E84" s="13"/>
      <c r="F84" s="13"/>
      <c r="G84" s="14"/>
    </row>
    <row r="85" spans="2:7" x14ac:dyDescent="0.25">
      <c r="B85" s="24" t="s">
        <v>100</v>
      </c>
      <c r="C85" s="11">
        <f>+G64</f>
        <v>160268.125</v>
      </c>
      <c r="D85" s="25">
        <f>(C85/C86)</f>
        <v>4.7619047619047616E-2</v>
      </c>
      <c r="E85" s="13"/>
      <c r="F85" s="13"/>
      <c r="G85" s="14"/>
    </row>
    <row r="86" spans="2:7" ht="15.75" thickBot="1" x14ac:dyDescent="0.3">
      <c r="B86" s="26" t="s">
        <v>101</v>
      </c>
      <c r="C86" s="27">
        <f>SUM(C80:C85)</f>
        <v>3365630.625</v>
      </c>
      <c r="D86" s="28">
        <f>SUM(D80:D85)</f>
        <v>1</v>
      </c>
      <c r="E86" s="13"/>
      <c r="F86" s="13"/>
      <c r="G86" s="14"/>
    </row>
    <row r="87" spans="2:7" x14ac:dyDescent="0.25">
      <c r="B87" s="20"/>
      <c r="C87" s="19"/>
      <c r="D87" s="19"/>
      <c r="E87" s="19"/>
      <c r="F87" s="19"/>
      <c r="G87" s="14"/>
    </row>
    <row r="88" spans="2:7" x14ac:dyDescent="0.25">
      <c r="B88" s="21"/>
      <c r="C88" s="19"/>
      <c r="D88" s="19"/>
      <c r="E88" s="19"/>
      <c r="F88" s="19"/>
      <c r="G88" s="14"/>
    </row>
    <row r="89" spans="2:7" ht="15.75" thickBot="1" x14ac:dyDescent="0.3">
      <c r="B89" s="41"/>
      <c r="C89" s="42" t="s">
        <v>102</v>
      </c>
      <c r="D89" s="43"/>
      <c r="E89" s="44"/>
      <c r="F89" s="12"/>
      <c r="G89" s="14"/>
    </row>
    <row r="90" spans="2:7" x14ac:dyDescent="0.25">
      <c r="B90" s="45" t="s">
        <v>103</v>
      </c>
      <c r="C90" s="140">
        <v>19500</v>
      </c>
      <c r="D90" s="140">
        <v>20500</v>
      </c>
      <c r="E90" s="141">
        <v>21500</v>
      </c>
      <c r="F90" s="40"/>
      <c r="G90" s="15"/>
    </row>
    <row r="91" spans="2:7" ht="15.75" thickBot="1" x14ac:dyDescent="0.3">
      <c r="B91" s="26" t="s">
        <v>104</v>
      </c>
      <c r="C91" s="27">
        <f>(G65/C90)</f>
        <v>172.59644230769231</v>
      </c>
      <c r="D91" s="27">
        <f>(G65/D90)</f>
        <v>164.17710365853659</v>
      </c>
      <c r="E91" s="46">
        <f>(G65/E90)</f>
        <v>156.54095930232558</v>
      </c>
      <c r="F91" s="40"/>
      <c r="G91" s="15"/>
    </row>
    <row r="92" spans="2:7" x14ac:dyDescent="0.25">
      <c r="B92" s="31" t="s">
        <v>105</v>
      </c>
      <c r="C92" s="16"/>
      <c r="D92" s="16"/>
      <c r="E92" s="16"/>
      <c r="F92" s="16"/>
      <c r="G92" s="16"/>
    </row>
  </sheetData>
  <mergeCells count="8">
    <mergeCell ref="B17:G17"/>
    <mergeCell ref="B78:C7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Repollo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2021-03-31T15:46:15Z</dcterms:modified>
  <cp:category/>
  <cp:contentStatus/>
</cp:coreProperties>
</file>