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Copiapò\"/>
    </mc:Choice>
  </mc:AlternateContent>
  <bookViews>
    <workbookView xWindow="0" yWindow="0" windowWidth="20490" windowHeight="7155"/>
  </bookViews>
  <sheets>
    <sheet name="Sandí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27" i="1"/>
  <c r="G26" i="1"/>
  <c r="G25" i="1"/>
  <c r="G24" i="1"/>
  <c r="G23" i="1"/>
  <c r="G22" i="1"/>
  <c r="G65" i="1" l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1" i="1"/>
  <c r="G38" i="1"/>
  <c r="G60" i="1" l="1"/>
  <c r="G64" i="1"/>
  <c r="G66" i="1" s="1"/>
  <c r="G40" i="1"/>
  <c r="G32" i="1" l="1"/>
  <c r="G33" i="1" s="1"/>
  <c r="C89" i="1" l="1"/>
  <c r="G12" i="1"/>
  <c r="G37" i="1" l="1"/>
  <c r="G42" i="1" s="1"/>
  <c r="G21" i="1"/>
  <c r="G28" i="1" s="1"/>
  <c r="C87" i="1" l="1"/>
  <c r="C85" i="1"/>
  <c r="C88" i="1"/>
  <c r="C86" i="1"/>
  <c r="G71" i="1"/>
  <c r="G68" i="1" l="1"/>
  <c r="G69" i="1" s="1"/>
  <c r="G70" i="1" l="1"/>
  <c r="C90" i="1"/>
  <c r="C91" i="1" l="1"/>
  <c r="D90" i="1" s="1"/>
  <c r="D96" i="1"/>
  <c r="C96" i="1"/>
  <c r="E96" i="1"/>
  <c r="G72" i="1"/>
  <c r="D88" i="1" l="1"/>
  <c r="D86" i="1"/>
  <c r="D85" i="1"/>
  <c r="D89" i="1"/>
  <c r="D87" i="1"/>
  <c r="D91" i="1" l="1"/>
</calcChain>
</file>

<file path=xl/sharedStrings.xml><?xml version="1.0" encoding="utf-8"?>
<sst xmlns="http://schemas.openxmlformats.org/spreadsheetml/2006/main" count="174" uniqueCount="117">
  <si>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</si>
  <si>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</si>
  <si>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</si>
  <si>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</si>
  <si>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</si>
  <si>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</si>
  <si>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</si>
  <si>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</si>
  <si>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</si>
  <si>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</si>
  <si>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</si>
  <si>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</si>
  <si>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</si>
  <si>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</si>
  <si>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</si>
  <si>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</si>
  <si>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</si>
  <si>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</si>
  <si>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</si>
  <si>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</si>
  <si>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</si>
  <si>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</si>
  <si>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</si>
  <si>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</si>
  <si>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</si>
  <si>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</si>
  <si>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</si>
  <si>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</si>
  <si>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</si>
  <si>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</si>
  <si>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</si>
  <si>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</si>
  <si>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</si>
  <si>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</si>
  <si>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</si>
  <si>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</si>
  <si>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</si>
  <si>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</si>
  <si>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</si>
  <si>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</si>
  <si>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</si>
  <si>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</si>
  <si>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</si>
  <si>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</si>
  <si>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</si>
  <si>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</si>
  <si>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</si>
  <si>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</si>
  <si>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</si>
  <si>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</si>
  <si>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</si>
  <si>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</si>
  <si>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</si>
  <si>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</si>
  <si>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</si>
  <si>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</si>
  <si>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</si>
  <si>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</si>
  <si>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</si>
  <si>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</si>
  <si>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</si>
  <si>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JA</t>
  </si>
  <si>
    <t>Atacama</t>
  </si>
  <si>
    <t>Limpia con cultivadora</t>
  </si>
  <si>
    <t>lt</t>
  </si>
  <si>
    <t>Heladas - Sequia</t>
  </si>
  <si>
    <t>Copiapó</t>
  </si>
  <si>
    <t>Local</t>
  </si>
  <si>
    <t>FERTILIZANTES</t>
  </si>
  <si>
    <t>PESTICIDAS</t>
  </si>
  <si>
    <t>Rendimiento (malla 25 kg/hà)</t>
  </si>
  <si>
    <t>Guano</t>
  </si>
  <si>
    <t>Medio</t>
  </si>
  <si>
    <t>Transplante</t>
  </si>
  <si>
    <t>Urea granulada</t>
  </si>
  <si>
    <t>Enero</t>
  </si>
  <si>
    <t>Diciembre - Enero</t>
  </si>
  <si>
    <t>Cosecha y selección</t>
  </si>
  <si>
    <t>Agosto</t>
  </si>
  <si>
    <t>Septiembre</t>
  </si>
  <si>
    <t xml:space="preserve">Rastrajes </t>
  </si>
  <si>
    <t>Agosto a diciembre</t>
  </si>
  <si>
    <t>saco</t>
  </si>
  <si>
    <t>Poliben 50 WP (fungicida)</t>
  </si>
  <si>
    <t>kg</t>
  </si>
  <si>
    <t>Fast plus (acaricida)</t>
  </si>
  <si>
    <t>Agosto a noviembre</t>
  </si>
  <si>
    <t>rollos</t>
  </si>
  <si>
    <t>Mulch 1,2x1000mts negro</t>
  </si>
  <si>
    <t>Plástico tunel</t>
  </si>
  <si>
    <t>Arcos fierro (5 usos)</t>
  </si>
  <si>
    <t>Riego tecnificado y fertirrigación</t>
  </si>
  <si>
    <t>Electricidad</t>
  </si>
  <si>
    <t>KWH</t>
  </si>
  <si>
    <t>Sandía</t>
  </si>
  <si>
    <t>Santa Amelia</t>
  </si>
  <si>
    <t>Nantoco . Toledo- San Pedro</t>
  </si>
  <si>
    <t>Instalar tuneles y manejo</t>
  </si>
  <si>
    <t>Instalar cintas riego</t>
  </si>
  <si>
    <t>Manejo guías</t>
  </si>
  <si>
    <t>Control malezas</t>
  </si>
  <si>
    <t>Retiro tuneles y plásticos</t>
  </si>
  <si>
    <t>Septiembre Octubre</t>
  </si>
  <si>
    <t>Diciembre Enero</t>
  </si>
  <si>
    <t>Octubre</t>
  </si>
  <si>
    <t>Mesa con rotavator</t>
  </si>
  <si>
    <t xml:space="preserve">Aplicicación agroquímicos </t>
  </si>
  <si>
    <t>Carga a ramada</t>
  </si>
  <si>
    <t>Diciembre</t>
  </si>
  <si>
    <t>PLANTAS</t>
  </si>
  <si>
    <t>Superfosfato triple</t>
  </si>
  <si>
    <t>Saco 25 Kgs.</t>
  </si>
  <si>
    <t>Nitrato Potasio</t>
  </si>
  <si>
    <t>Nitrofoska foliar</t>
  </si>
  <si>
    <t>lt.</t>
  </si>
  <si>
    <t>RENDIMIENTO (UND/Há)</t>
  </si>
  <si>
    <t>PRECIO ESPERADO (UND/kg)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</si>
</sst>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theme="1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59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66" fontId="19" fillId="0" borderId="59" xfId="1" applyNumberFormat="1" applyFont="1" applyFill="1" applyBorder="1" applyAlignment="1">
      <alignment wrapText="1"/>
    </xf>
    <xf numFmtId="10" fontId="0" fillId="0" borderId="0" xfId="0" applyNumberFormat="1" applyFont="1" applyAlignment="1"/>
    <xf numFmtId="166" fontId="0" fillId="0" borderId="0" xfId="0" applyNumberFormat="1" applyFont="1" applyAlignment="1"/>
    <xf numFmtId="3" fontId="20" fillId="0" borderId="53" xfId="0" applyNumberFormat="1" applyFont="1" applyBorder="1"/>
    <xf numFmtId="166" fontId="20" fillId="11" borderId="53" xfId="1" applyNumberFormat="1" applyFont="1" applyFill="1" applyBorder="1" applyAlignment="1">
      <alignment horizontal="right"/>
    </xf>
    <xf numFmtId="166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/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wrapText="1"/>
    </xf>
    <xf numFmtId="0" fontId="20" fillId="0" borderId="59" xfId="0" applyFont="1" applyFill="1" applyBorder="1" applyAlignment="1">
      <alignment horizontal="center" wrapText="1"/>
    </xf>
    <xf numFmtId="167" fontId="20" fillId="0" borderId="53" xfId="1" applyNumberFormat="1" applyFont="1" applyFill="1" applyBorder="1" applyAlignment="1">
      <alignment horizontal="left" wrapText="1"/>
    </xf>
    <xf numFmtId="166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59" xfId="0" applyFont="1" applyBorder="1" applyAlignment="1">
      <alignment horizontal="center"/>
    </xf>
    <xf numFmtId="0" fontId="20" fillId="0" borderId="59" xfId="0" applyFont="1" applyBorder="1"/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0" fontId="21" fillId="0" borderId="53" xfId="0" applyFont="1" applyFill="1" applyBorder="1" applyAlignment="1">
      <alignment wrapText="1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41" fontId="0" fillId="0" borderId="0" xfId="2" applyFont="1" applyAlignment="1"/>
    <xf numFmtId="0" fontId="2" fillId="2" borderId="22" xfId="0" applyFont="1" applyFill="1" applyBorder="1" applyAlignment="1">
      <alignment horizontal="center"/>
    </xf>
    <xf numFmtId="0" fontId="2" fillId="2" borderId="61" xfId="0" applyFont="1" applyFill="1" applyBorder="1" applyAlignment="1"/>
    <xf numFmtId="3" fontId="2" fillId="2" borderId="61" xfId="0" applyNumberFormat="1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Border="1" applyAlignment="1">
      <alignment vertical="center"/>
    </xf>
    <xf numFmtId="0" fontId="20" fillId="0" borderId="53" xfId="0" applyFont="1" applyBorder="1" applyAlignment="1">
      <alignment horizontal="center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0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6" fontId="20" fillId="0" borderId="59" xfId="1" applyNumberFormat="1" applyFont="1" applyFill="1" applyBorder="1" applyAlignment="1">
      <alignment horizontal="center" wrapText="1"/>
    </xf>
    <xf numFmtId="166" fontId="20" fillId="0" borderId="53" xfId="1" applyNumberFormat="1" applyFont="1" applyFill="1" applyBorder="1" applyAlignment="1">
      <alignment wrapText="1"/>
    </xf>
    <xf numFmtId="0" fontId="20" fillId="0" borderId="53" xfId="0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F92" sqref="F9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103"/>
      <c r="D8" s="2"/>
      <c r="E8" s="4"/>
      <c r="F8" s="4"/>
      <c r="G8" s="103"/>
    </row>
    <row r="9" spans="1:7" ht="17.25" customHeight="1" x14ac:dyDescent="0.25">
      <c r="A9" s="5"/>
      <c r="B9" s="99" t="s">
        <v>0</v>
      </c>
      <c r="C9" s="121" t="s">
        <v>94</v>
      </c>
      <c r="D9" s="101"/>
      <c r="E9" s="163" t="s">
        <v>115</v>
      </c>
      <c r="F9" s="164"/>
      <c r="G9" s="115">
        <v>4500</v>
      </c>
    </row>
    <row r="10" spans="1:7" ht="15" customHeight="1" x14ac:dyDescent="0.25">
      <c r="A10" s="5"/>
      <c r="B10" s="100" t="s">
        <v>1</v>
      </c>
      <c r="C10" s="120" t="s">
        <v>95</v>
      </c>
      <c r="D10" s="102"/>
      <c r="E10" s="161" t="s">
        <v>2</v>
      </c>
      <c r="F10" s="162"/>
      <c r="G10" s="116" t="s">
        <v>75</v>
      </c>
    </row>
    <row r="11" spans="1:7" ht="14.25" customHeight="1" x14ac:dyDescent="0.25">
      <c r="A11" s="5"/>
      <c r="B11" s="100" t="s">
        <v>3</v>
      </c>
      <c r="C11" s="121" t="s">
        <v>72</v>
      </c>
      <c r="D11" s="102"/>
      <c r="E11" s="161" t="s">
        <v>116</v>
      </c>
      <c r="F11" s="162"/>
      <c r="G11" s="117">
        <v>1500</v>
      </c>
    </row>
    <row r="12" spans="1:7" ht="15.75" customHeight="1" x14ac:dyDescent="0.25">
      <c r="A12" s="5"/>
      <c r="B12" s="100" t="s">
        <v>4</v>
      </c>
      <c r="C12" s="108" t="s">
        <v>62</v>
      </c>
      <c r="D12" s="102"/>
      <c r="E12" s="6" t="s">
        <v>5</v>
      </c>
      <c r="F12" s="106"/>
      <c r="G12" s="117">
        <f>(G11*G9)*1.19</f>
        <v>8032500</v>
      </c>
    </row>
    <row r="13" spans="1:7" ht="14.25" customHeight="1" x14ac:dyDescent="0.25">
      <c r="A13" s="5"/>
      <c r="B13" s="100" t="s">
        <v>6</v>
      </c>
      <c r="C13" s="108" t="s">
        <v>66</v>
      </c>
      <c r="D13" s="102"/>
      <c r="E13" s="161" t="s">
        <v>7</v>
      </c>
      <c r="F13" s="162"/>
      <c r="G13" s="118" t="s">
        <v>67</v>
      </c>
    </row>
    <row r="14" spans="1:7" ht="17.25" customHeight="1" x14ac:dyDescent="0.25">
      <c r="A14" s="5"/>
      <c r="B14" s="100" t="s">
        <v>8</v>
      </c>
      <c r="C14" s="121" t="s">
        <v>96</v>
      </c>
      <c r="D14" s="102"/>
      <c r="E14" s="161" t="s">
        <v>9</v>
      </c>
      <c r="F14" s="162"/>
      <c r="G14" s="119" t="s">
        <v>76</v>
      </c>
    </row>
    <row r="15" spans="1:7" ht="16.5" customHeight="1" x14ac:dyDescent="0.25">
      <c r="A15" s="5"/>
      <c r="B15" s="100" t="s">
        <v>10</v>
      </c>
      <c r="C15" s="105">
        <v>44286</v>
      </c>
      <c r="D15" s="102"/>
      <c r="E15" s="165" t="s">
        <v>11</v>
      </c>
      <c r="F15" s="166"/>
      <c r="G15" s="118" t="s">
        <v>65</v>
      </c>
    </row>
    <row r="16" spans="1:7" ht="12" customHeight="1" x14ac:dyDescent="0.25">
      <c r="A16" s="2"/>
      <c r="B16" s="7"/>
      <c r="C16" s="104"/>
      <c r="D16" s="8"/>
      <c r="E16" s="9"/>
      <c r="F16" s="9"/>
      <c r="G16" s="107"/>
    </row>
    <row r="17" spans="1:7" ht="12" customHeight="1" x14ac:dyDescent="0.25">
      <c r="A17" s="10"/>
      <c r="B17" s="167" t="s">
        <v>12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5">
      <c r="A21" s="10"/>
      <c r="B21" s="122" t="s">
        <v>73</v>
      </c>
      <c r="C21" s="124" t="s">
        <v>20</v>
      </c>
      <c r="D21" s="124">
        <v>6</v>
      </c>
      <c r="E21" s="122" t="s">
        <v>78</v>
      </c>
      <c r="F21" s="109">
        <v>20000</v>
      </c>
      <c r="G21" s="110">
        <f t="shared" ref="G21:G27" si="0">F21*D21</f>
        <v>120000</v>
      </c>
    </row>
    <row r="22" spans="1:7" ht="12.75" customHeight="1" x14ac:dyDescent="0.25">
      <c r="A22" s="10"/>
      <c r="B22" s="123" t="s">
        <v>97</v>
      </c>
      <c r="C22" s="158" t="s">
        <v>20</v>
      </c>
      <c r="D22" s="158">
        <v>10</v>
      </c>
      <c r="E22" s="122" t="s">
        <v>78</v>
      </c>
      <c r="F22" s="109">
        <v>20000</v>
      </c>
      <c r="G22" s="110">
        <f t="shared" si="0"/>
        <v>200000</v>
      </c>
    </row>
    <row r="23" spans="1:7" ht="12.75" customHeight="1" x14ac:dyDescent="0.25">
      <c r="A23" s="10"/>
      <c r="B23" s="123" t="s">
        <v>98</v>
      </c>
      <c r="C23" s="158" t="s">
        <v>20</v>
      </c>
      <c r="D23" s="158">
        <v>10</v>
      </c>
      <c r="E23" s="122" t="s">
        <v>79</v>
      </c>
      <c r="F23" s="109">
        <v>20000</v>
      </c>
      <c r="G23" s="110">
        <f t="shared" si="0"/>
        <v>200000</v>
      </c>
    </row>
    <row r="24" spans="1:7" ht="12.75" customHeight="1" x14ac:dyDescent="0.25">
      <c r="A24" s="10"/>
      <c r="B24" s="123" t="s">
        <v>99</v>
      </c>
      <c r="C24" s="158" t="s">
        <v>20</v>
      </c>
      <c r="D24" s="158">
        <v>3</v>
      </c>
      <c r="E24" s="122" t="s">
        <v>102</v>
      </c>
      <c r="F24" s="109">
        <v>20000</v>
      </c>
      <c r="G24" s="110">
        <f t="shared" si="0"/>
        <v>60000</v>
      </c>
    </row>
    <row r="25" spans="1:7" ht="12.75" customHeight="1" x14ac:dyDescent="0.25">
      <c r="A25" s="10"/>
      <c r="B25" s="123" t="s">
        <v>100</v>
      </c>
      <c r="C25" s="158" t="s">
        <v>20</v>
      </c>
      <c r="D25" s="158">
        <v>4</v>
      </c>
      <c r="E25" s="122" t="s">
        <v>81</v>
      </c>
      <c r="F25" s="109">
        <v>20000</v>
      </c>
      <c r="G25" s="110">
        <f t="shared" si="0"/>
        <v>80000</v>
      </c>
    </row>
    <row r="26" spans="1:7" ht="12.75" customHeight="1" x14ac:dyDescent="0.25">
      <c r="A26" s="10"/>
      <c r="B26" s="123" t="s">
        <v>77</v>
      </c>
      <c r="C26" s="158" t="s">
        <v>20</v>
      </c>
      <c r="D26" s="158">
        <v>10</v>
      </c>
      <c r="E26" s="122" t="s">
        <v>103</v>
      </c>
      <c r="F26" s="109">
        <v>20000</v>
      </c>
      <c r="G26" s="110">
        <f t="shared" si="0"/>
        <v>200000</v>
      </c>
    </row>
    <row r="27" spans="1:7" ht="12.75" customHeight="1" x14ac:dyDescent="0.25">
      <c r="A27" s="10"/>
      <c r="B27" s="123" t="s">
        <v>101</v>
      </c>
      <c r="C27" s="158" t="s">
        <v>20</v>
      </c>
      <c r="D27" s="158">
        <v>3</v>
      </c>
      <c r="E27" s="122" t="s">
        <v>104</v>
      </c>
      <c r="F27" s="109">
        <v>20000</v>
      </c>
      <c r="G27" s="110">
        <f t="shared" si="0"/>
        <v>60000</v>
      </c>
    </row>
    <row r="28" spans="1:7" ht="12.75" customHeight="1" x14ac:dyDescent="0.25">
      <c r="A28" s="10"/>
      <c r="B28" s="18" t="s">
        <v>21</v>
      </c>
      <c r="C28" s="19"/>
      <c r="D28" s="19"/>
      <c r="E28" s="19"/>
      <c r="F28" s="20"/>
      <c r="G28" s="21">
        <f>SUM(G21:G27)</f>
        <v>920000</v>
      </c>
    </row>
    <row r="29" spans="1:7" ht="12" customHeight="1" x14ac:dyDescent="0.25">
      <c r="A29" s="2"/>
      <c r="B29" s="11"/>
      <c r="C29" s="13"/>
      <c r="D29" s="13"/>
      <c r="E29" s="13"/>
      <c r="F29" s="22"/>
      <c r="G29" s="22"/>
    </row>
    <row r="30" spans="1:7" ht="12" customHeight="1" x14ac:dyDescent="0.25">
      <c r="A30" s="5"/>
      <c r="B30" s="23" t="s">
        <v>22</v>
      </c>
      <c r="C30" s="24"/>
      <c r="D30" s="25"/>
      <c r="E30" s="25"/>
      <c r="F30" s="26"/>
      <c r="G30" s="26"/>
    </row>
    <row r="31" spans="1:7" ht="24" customHeight="1" x14ac:dyDescent="0.25">
      <c r="A31" s="5"/>
      <c r="B31" s="135" t="s">
        <v>14</v>
      </c>
      <c r="C31" s="136" t="s">
        <v>15</v>
      </c>
      <c r="D31" s="136" t="s">
        <v>16</v>
      </c>
      <c r="E31" s="135" t="s">
        <v>17</v>
      </c>
      <c r="F31" s="136" t="s">
        <v>18</v>
      </c>
      <c r="G31" s="135" t="s">
        <v>19</v>
      </c>
    </row>
    <row r="32" spans="1:7" ht="12" customHeight="1" x14ac:dyDescent="0.25">
      <c r="A32" s="55"/>
      <c r="B32" s="122" t="s">
        <v>63</v>
      </c>
      <c r="C32" s="124" t="s">
        <v>61</v>
      </c>
      <c r="D32" s="124">
        <v>3</v>
      </c>
      <c r="E32" s="125" t="s">
        <v>78</v>
      </c>
      <c r="F32" s="128">
        <v>25000</v>
      </c>
      <c r="G32" s="111">
        <f>F32*D32</f>
        <v>75000</v>
      </c>
    </row>
    <row r="33" spans="1:11" ht="12" customHeight="1" x14ac:dyDescent="0.25">
      <c r="A33" s="5"/>
      <c r="B33" s="27" t="s">
        <v>23</v>
      </c>
      <c r="C33" s="28"/>
      <c r="D33" s="28"/>
      <c r="E33" s="28"/>
      <c r="F33" s="29"/>
      <c r="G33" s="98">
        <f>SUM(G32:G32)</f>
        <v>75000</v>
      </c>
    </row>
    <row r="34" spans="1:11" ht="12" customHeight="1" x14ac:dyDescent="0.25">
      <c r="A34" s="2"/>
      <c r="B34" s="30"/>
      <c r="C34" s="31"/>
      <c r="D34" s="31"/>
      <c r="E34" s="31"/>
      <c r="F34" s="32"/>
      <c r="G34" s="32"/>
    </row>
    <row r="35" spans="1:11" ht="12" customHeight="1" x14ac:dyDescent="0.25">
      <c r="A35" s="5"/>
      <c r="B35" s="23" t="s">
        <v>24</v>
      </c>
      <c r="C35" s="24"/>
      <c r="D35" s="25"/>
      <c r="E35" s="25"/>
      <c r="F35" s="26"/>
      <c r="G35" s="26"/>
    </row>
    <row r="36" spans="1:11" ht="24" customHeight="1" x14ac:dyDescent="0.25">
      <c r="A36" s="5"/>
      <c r="B36" s="33" t="s">
        <v>14</v>
      </c>
      <c r="C36" s="33" t="s">
        <v>15</v>
      </c>
      <c r="D36" s="33" t="s">
        <v>16</v>
      </c>
      <c r="E36" s="33" t="s">
        <v>17</v>
      </c>
      <c r="F36" s="34" t="s">
        <v>18</v>
      </c>
      <c r="G36" s="33" t="s">
        <v>19</v>
      </c>
    </row>
    <row r="37" spans="1:11" ht="12.75" customHeight="1" x14ac:dyDescent="0.25">
      <c r="A37" s="10"/>
      <c r="B37" s="125" t="s">
        <v>26</v>
      </c>
      <c r="C37" s="126" t="s">
        <v>25</v>
      </c>
      <c r="D37" s="126">
        <v>1</v>
      </c>
      <c r="E37" s="125" t="s">
        <v>78</v>
      </c>
      <c r="F37" s="156">
        <v>100000</v>
      </c>
      <c r="G37" s="112">
        <f t="shared" ref="G37:G41" si="1">((F37*D37)*0.19)+(F37*D37)</f>
        <v>119000</v>
      </c>
    </row>
    <row r="38" spans="1:11" ht="12.75" customHeight="1" x14ac:dyDescent="0.25">
      <c r="A38" s="10"/>
      <c r="B38" s="125" t="s">
        <v>80</v>
      </c>
      <c r="C38" s="126" t="s">
        <v>25</v>
      </c>
      <c r="D38" s="126">
        <v>1</v>
      </c>
      <c r="E38" s="125" t="s">
        <v>78</v>
      </c>
      <c r="F38" s="156">
        <v>100000</v>
      </c>
      <c r="G38" s="112">
        <f t="shared" si="1"/>
        <v>119000</v>
      </c>
    </row>
    <row r="39" spans="1:11" ht="12.75" customHeight="1" x14ac:dyDescent="0.25">
      <c r="A39" s="10"/>
      <c r="B39" s="125" t="s">
        <v>105</v>
      </c>
      <c r="C39" s="126" t="s">
        <v>25</v>
      </c>
      <c r="D39" s="126">
        <v>1</v>
      </c>
      <c r="E39" s="125" t="s">
        <v>78</v>
      </c>
      <c r="F39" s="156">
        <v>100000</v>
      </c>
      <c r="G39" s="112">
        <f t="shared" si="1"/>
        <v>119000</v>
      </c>
    </row>
    <row r="40" spans="1:11" ht="12.75" customHeight="1" x14ac:dyDescent="0.25">
      <c r="A40" s="10"/>
      <c r="B40" s="122" t="s">
        <v>106</v>
      </c>
      <c r="C40" s="124" t="s">
        <v>25</v>
      </c>
      <c r="D40" s="124">
        <v>3</v>
      </c>
      <c r="E40" s="125" t="s">
        <v>81</v>
      </c>
      <c r="F40" s="156">
        <v>100000</v>
      </c>
      <c r="G40" s="112">
        <f t="shared" si="1"/>
        <v>357000</v>
      </c>
    </row>
    <row r="41" spans="1:11" ht="12.75" customHeight="1" x14ac:dyDescent="0.25">
      <c r="A41" s="10"/>
      <c r="B41" s="122" t="s">
        <v>107</v>
      </c>
      <c r="C41" s="124" t="s">
        <v>25</v>
      </c>
      <c r="D41" s="124">
        <v>1</v>
      </c>
      <c r="E41" s="125" t="s">
        <v>108</v>
      </c>
      <c r="F41" s="156">
        <v>100000</v>
      </c>
      <c r="G41" s="112">
        <f t="shared" si="1"/>
        <v>119000</v>
      </c>
    </row>
    <row r="42" spans="1:11" ht="12.75" customHeight="1" x14ac:dyDescent="0.25">
      <c r="A42" s="5"/>
      <c r="B42" s="35" t="s">
        <v>27</v>
      </c>
      <c r="C42" s="36"/>
      <c r="D42" s="36"/>
      <c r="E42" s="36"/>
      <c r="F42" s="37"/>
      <c r="G42" s="38">
        <f>SUM(G37:G41)</f>
        <v>833000</v>
      </c>
    </row>
    <row r="43" spans="1:11" ht="12" customHeight="1" x14ac:dyDescent="0.25">
      <c r="A43" s="2"/>
      <c r="B43" s="30"/>
      <c r="C43" s="31"/>
      <c r="D43" s="31"/>
      <c r="E43" s="31"/>
      <c r="F43" s="32"/>
      <c r="G43" s="32"/>
    </row>
    <row r="44" spans="1:11" ht="12" customHeight="1" x14ac:dyDescent="0.25">
      <c r="A44" s="5"/>
      <c r="B44" s="152" t="s">
        <v>28</v>
      </c>
      <c r="C44" s="153"/>
      <c r="D44" s="154"/>
      <c r="E44" s="154"/>
      <c r="F44" s="155"/>
      <c r="G44" s="155"/>
    </row>
    <row r="45" spans="1:11" ht="24" customHeight="1" x14ac:dyDescent="0.25">
      <c r="A45" s="55"/>
      <c r="B45" s="145" t="s">
        <v>29</v>
      </c>
      <c r="C45" s="145" t="s">
        <v>30</v>
      </c>
      <c r="D45" s="145" t="s">
        <v>31</v>
      </c>
      <c r="E45" s="145" t="s">
        <v>17</v>
      </c>
      <c r="F45" s="145" t="s">
        <v>18</v>
      </c>
      <c r="G45" s="145" t="s">
        <v>19</v>
      </c>
      <c r="K45" s="97"/>
    </row>
    <row r="46" spans="1:11" ht="12.75" customHeight="1" x14ac:dyDescent="0.25">
      <c r="A46" s="10"/>
      <c r="B46" s="134" t="s">
        <v>109</v>
      </c>
      <c r="C46" s="124" t="s">
        <v>15</v>
      </c>
      <c r="D46" s="127">
        <v>5000</v>
      </c>
      <c r="E46" s="122" t="s">
        <v>78</v>
      </c>
      <c r="F46" s="128">
        <v>120</v>
      </c>
      <c r="G46" s="157">
        <f>((F46*D46)*0.19)+(F46*D46)</f>
        <v>714000</v>
      </c>
      <c r="I46" s="137"/>
      <c r="J46" s="114"/>
      <c r="K46" s="114"/>
    </row>
    <row r="47" spans="1:11" ht="12.75" customHeight="1" x14ac:dyDescent="0.25">
      <c r="A47" s="10"/>
      <c r="B47" s="134" t="s">
        <v>68</v>
      </c>
      <c r="C47" s="124"/>
      <c r="D47" s="127"/>
      <c r="E47" s="122"/>
      <c r="F47" s="128"/>
      <c r="G47" s="157"/>
      <c r="I47" s="137"/>
      <c r="J47" s="114"/>
      <c r="K47" s="114"/>
    </row>
    <row r="48" spans="1:11" ht="12.75" customHeight="1" x14ac:dyDescent="0.25">
      <c r="A48" s="10"/>
      <c r="B48" s="122" t="s">
        <v>110</v>
      </c>
      <c r="C48" s="124" t="s">
        <v>111</v>
      </c>
      <c r="D48" s="127">
        <v>10</v>
      </c>
      <c r="E48" s="122" t="s">
        <v>78</v>
      </c>
      <c r="F48" s="128">
        <v>10525</v>
      </c>
      <c r="G48" s="157">
        <f>((F48*D48)*0.19)+(F48*D48)</f>
        <v>125247.5</v>
      </c>
      <c r="I48" s="137"/>
      <c r="J48" s="114"/>
      <c r="K48" s="114"/>
    </row>
    <row r="49" spans="1:11" ht="12.75" customHeight="1" x14ac:dyDescent="0.25">
      <c r="A49" s="10"/>
      <c r="B49" s="122" t="s">
        <v>74</v>
      </c>
      <c r="C49" s="124" t="s">
        <v>111</v>
      </c>
      <c r="D49" s="127">
        <v>6</v>
      </c>
      <c r="E49" s="122" t="s">
        <v>78</v>
      </c>
      <c r="F49" s="128">
        <v>10161</v>
      </c>
      <c r="G49" s="157">
        <f>((F49*D49)*0.19)+(F49*D49)</f>
        <v>72549.540000000008</v>
      </c>
      <c r="I49" s="137"/>
      <c r="J49" s="114"/>
      <c r="K49" s="114"/>
    </row>
    <row r="50" spans="1:11" ht="12.75" customHeight="1" x14ac:dyDescent="0.25">
      <c r="A50" s="10"/>
      <c r="B50" s="122" t="s">
        <v>112</v>
      </c>
      <c r="C50" s="124" t="s">
        <v>111</v>
      </c>
      <c r="D50" s="127">
        <v>8</v>
      </c>
      <c r="E50" s="122" t="s">
        <v>79</v>
      </c>
      <c r="F50" s="128">
        <v>17908</v>
      </c>
      <c r="G50" s="157">
        <f t="shared" ref="G50:G53" si="2">((F50*D50)*0.19)+(F50*D50)</f>
        <v>170484.16</v>
      </c>
      <c r="I50" s="137"/>
      <c r="J50" s="114"/>
      <c r="K50" s="114"/>
    </row>
    <row r="51" spans="1:11" ht="12.75" customHeight="1" x14ac:dyDescent="0.25">
      <c r="A51" s="10"/>
      <c r="B51" s="122" t="s">
        <v>71</v>
      </c>
      <c r="C51" s="124" t="s">
        <v>82</v>
      </c>
      <c r="D51" s="127">
        <v>100</v>
      </c>
      <c r="E51" s="122" t="s">
        <v>78</v>
      </c>
      <c r="F51" s="128">
        <v>2807</v>
      </c>
      <c r="G51" s="157">
        <f t="shared" si="2"/>
        <v>334033</v>
      </c>
      <c r="I51" s="137"/>
      <c r="J51" s="114"/>
      <c r="K51" s="114"/>
    </row>
    <row r="52" spans="1:11" ht="12.75" customHeight="1" x14ac:dyDescent="0.25">
      <c r="A52" s="10"/>
      <c r="B52" s="122" t="s">
        <v>113</v>
      </c>
      <c r="C52" s="124" t="s">
        <v>114</v>
      </c>
      <c r="D52" s="127">
        <v>2</v>
      </c>
      <c r="E52" s="122" t="s">
        <v>81</v>
      </c>
      <c r="F52" s="128">
        <v>4789</v>
      </c>
      <c r="G52" s="157">
        <f t="shared" si="2"/>
        <v>11397.82</v>
      </c>
      <c r="I52" s="137"/>
      <c r="J52" s="114"/>
      <c r="K52" s="114"/>
    </row>
    <row r="53" spans="1:11" ht="12.75" customHeight="1" x14ac:dyDescent="0.25">
      <c r="A53" s="10"/>
      <c r="B53" s="134" t="s">
        <v>69</v>
      </c>
      <c r="C53" s="124"/>
      <c r="D53" s="127"/>
      <c r="E53" s="122"/>
      <c r="F53" s="128"/>
      <c r="G53" s="157">
        <f t="shared" si="2"/>
        <v>0</v>
      </c>
      <c r="I53" s="137"/>
      <c r="J53" s="114"/>
      <c r="K53" s="114"/>
    </row>
    <row r="54" spans="1:11" ht="12.75" customHeight="1" x14ac:dyDescent="0.25">
      <c r="A54" s="10"/>
      <c r="B54" s="122" t="s">
        <v>83</v>
      </c>
      <c r="C54" s="124" t="s">
        <v>84</v>
      </c>
      <c r="D54" s="127">
        <v>10</v>
      </c>
      <c r="E54" s="122" t="s">
        <v>81</v>
      </c>
      <c r="F54" s="128">
        <v>11564</v>
      </c>
      <c r="G54" s="157">
        <f>((F54*D54)*0.19)+(F54*D54)</f>
        <v>137611.6</v>
      </c>
      <c r="I54" s="137"/>
      <c r="J54" s="114"/>
      <c r="K54" s="114"/>
    </row>
    <row r="55" spans="1:11" ht="12.75" customHeight="1" x14ac:dyDescent="0.25">
      <c r="A55" s="10"/>
      <c r="B55" s="122" t="s">
        <v>85</v>
      </c>
      <c r="C55" s="124" t="s">
        <v>64</v>
      </c>
      <c r="D55" s="127">
        <v>4</v>
      </c>
      <c r="E55" s="122" t="s">
        <v>86</v>
      </c>
      <c r="F55" s="128">
        <v>14595</v>
      </c>
      <c r="G55" s="157">
        <f>((F55*D55)*0.19)+(F55*D55)</f>
        <v>69472.2</v>
      </c>
      <c r="I55" s="137"/>
      <c r="J55" s="114"/>
      <c r="K55" s="114"/>
    </row>
    <row r="56" spans="1:11" ht="12.75" customHeight="1" x14ac:dyDescent="0.25">
      <c r="A56" s="10"/>
      <c r="B56" s="134" t="s">
        <v>33</v>
      </c>
      <c r="C56" s="124"/>
      <c r="D56" s="127"/>
      <c r="E56" s="122"/>
      <c r="F56" s="128"/>
      <c r="G56" s="157">
        <f t="shared" ref="G56:G59" si="3">((F56*D56)*0.19)+(F56*D56)</f>
        <v>0</v>
      </c>
      <c r="I56" s="137"/>
      <c r="J56" s="114"/>
      <c r="K56" s="114"/>
    </row>
    <row r="57" spans="1:11" ht="12.75" customHeight="1" x14ac:dyDescent="0.25">
      <c r="A57" s="10"/>
      <c r="B57" s="122" t="s">
        <v>88</v>
      </c>
      <c r="C57" s="124" t="s">
        <v>87</v>
      </c>
      <c r="D57" s="127">
        <v>2</v>
      </c>
      <c r="E57" s="125" t="s">
        <v>78</v>
      </c>
      <c r="F57" s="128">
        <v>89816</v>
      </c>
      <c r="G57" s="157">
        <f t="shared" si="3"/>
        <v>213762.08000000002</v>
      </c>
      <c r="I57" s="137"/>
      <c r="J57" s="114"/>
      <c r="K57" s="114"/>
    </row>
    <row r="58" spans="1:11" ht="12.75" customHeight="1" x14ac:dyDescent="0.25">
      <c r="A58" s="10"/>
      <c r="B58" s="122" t="s">
        <v>89</v>
      </c>
      <c r="C58" s="124" t="s">
        <v>87</v>
      </c>
      <c r="D58" s="127">
        <v>2</v>
      </c>
      <c r="E58" s="125" t="s">
        <v>78</v>
      </c>
      <c r="F58" s="128">
        <v>148196</v>
      </c>
      <c r="G58" s="157">
        <f t="shared" si="3"/>
        <v>352706.48</v>
      </c>
      <c r="I58" s="137"/>
      <c r="J58" s="114"/>
      <c r="K58" s="114"/>
    </row>
    <row r="59" spans="1:11" ht="12.75" customHeight="1" x14ac:dyDescent="0.25">
      <c r="A59" s="10"/>
      <c r="B59" s="122" t="s">
        <v>90</v>
      </c>
      <c r="C59" s="124" t="s">
        <v>15</v>
      </c>
      <c r="D59" s="127">
        <v>1000</v>
      </c>
      <c r="E59" s="125" t="s">
        <v>78</v>
      </c>
      <c r="F59" s="128">
        <v>180</v>
      </c>
      <c r="G59" s="157">
        <f t="shared" si="3"/>
        <v>214200</v>
      </c>
      <c r="I59" s="137"/>
      <c r="J59" s="114"/>
      <c r="K59" s="114"/>
    </row>
    <row r="60" spans="1:11" ht="13.5" customHeight="1" x14ac:dyDescent="0.25">
      <c r="A60" s="5"/>
      <c r="B60" s="39" t="s">
        <v>32</v>
      </c>
      <c r="C60" s="40"/>
      <c r="D60" s="40"/>
      <c r="E60" s="40"/>
      <c r="F60" s="41"/>
      <c r="G60" s="42">
        <f>SUM(G46:G59)</f>
        <v>2415464.38</v>
      </c>
    </row>
    <row r="61" spans="1:11" ht="12" customHeight="1" x14ac:dyDescent="0.25">
      <c r="A61" s="2"/>
      <c r="B61" s="58"/>
      <c r="C61" s="58"/>
      <c r="D61" s="58"/>
      <c r="E61" s="138"/>
      <c r="F61" s="59"/>
      <c r="G61" s="59"/>
    </row>
    <row r="62" spans="1:11" ht="12" customHeight="1" x14ac:dyDescent="0.25">
      <c r="A62" s="55"/>
      <c r="B62" s="141" t="s">
        <v>33</v>
      </c>
      <c r="C62" s="142"/>
      <c r="D62" s="142"/>
      <c r="E62" s="142"/>
      <c r="F62" s="143"/>
      <c r="G62" s="143"/>
    </row>
    <row r="63" spans="1:11" ht="24" customHeight="1" x14ac:dyDescent="0.25">
      <c r="A63" s="55"/>
      <c r="B63" s="144" t="s">
        <v>34</v>
      </c>
      <c r="C63" s="145" t="s">
        <v>30</v>
      </c>
      <c r="D63" s="145" t="s">
        <v>31</v>
      </c>
      <c r="E63" s="144" t="s">
        <v>17</v>
      </c>
      <c r="F63" s="145" t="s">
        <v>18</v>
      </c>
      <c r="G63" s="144" t="s">
        <v>19</v>
      </c>
    </row>
    <row r="64" spans="1:11" ht="12.75" customHeight="1" x14ac:dyDescent="0.25">
      <c r="A64" s="55"/>
      <c r="B64" s="129" t="s">
        <v>91</v>
      </c>
      <c r="C64" s="130" t="s">
        <v>20</v>
      </c>
      <c r="D64" s="131">
        <v>5</v>
      </c>
      <c r="E64" s="125" t="s">
        <v>81</v>
      </c>
      <c r="F64" s="146">
        <v>20000</v>
      </c>
      <c r="G64" s="111">
        <f t="shared" ref="G64:G65" si="4">((F64*D64)*0.19)+(F64*D64)</f>
        <v>119000</v>
      </c>
      <c r="I64" s="113"/>
      <c r="J64" s="114"/>
      <c r="K64" s="114"/>
    </row>
    <row r="65" spans="1:11" ht="12.75" customHeight="1" x14ac:dyDescent="0.25">
      <c r="A65" s="55"/>
      <c r="B65" s="129" t="s">
        <v>92</v>
      </c>
      <c r="C65" s="147" t="s">
        <v>93</v>
      </c>
      <c r="D65" s="129">
        <v>1</v>
      </c>
      <c r="E65" s="125" t="s">
        <v>81</v>
      </c>
      <c r="F65" s="115">
        <v>120000</v>
      </c>
      <c r="G65" s="111">
        <f t="shared" si="4"/>
        <v>142800</v>
      </c>
      <c r="I65" s="113"/>
      <c r="J65" s="114"/>
      <c r="K65" s="114"/>
    </row>
    <row r="66" spans="1:11" ht="13.5" customHeight="1" x14ac:dyDescent="0.25">
      <c r="A66" s="55"/>
      <c r="B66" s="148" t="s">
        <v>35</v>
      </c>
      <c r="C66" s="149"/>
      <c r="D66" s="149"/>
      <c r="E66" s="149"/>
      <c r="F66" s="150"/>
      <c r="G66" s="151">
        <f>SUM(G64:G65)</f>
        <v>261800</v>
      </c>
    </row>
    <row r="67" spans="1:11" ht="12" customHeight="1" x14ac:dyDescent="0.25">
      <c r="A67" s="2"/>
      <c r="B67" s="139"/>
      <c r="C67" s="139"/>
      <c r="D67" s="139"/>
      <c r="E67" s="139"/>
      <c r="F67" s="140"/>
      <c r="G67" s="140"/>
    </row>
    <row r="68" spans="1:11" ht="12" customHeight="1" x14ac:dyDescent="0.25">
      <c r="A68" s="55"/>
      <c r="B68" s="60" t="s">
        <v>36</v>
      </c>
      <c r="C68" s="61"/>
      <c r="D68" s="61"/>
      <c r="E68" s="61"/>
      <c r="F68" s="61"/>
      <c r="G68" s="62">
        <f>G28+G33+G42+G60+G66</f>
        <v>4505264.38</v>
      </c>
    </row>
    <row r="69" spans="1:11" ht="12" customHeight="1" x14ac:dyDescent="0.25">
      <c r="A69" s="55"/>
      <c r="B69" s="63" t="s">
        <v>37</v>
      </c>
      <c r="C69" s="44"/>
      <c r="D69" s="44"/>
      <c r="E69" s="44"/>
      <c r="F69" s="44"/>
      <c r="G69" s="64">
        <f>G68*0.05</f>
        <v>225263.21900000001</v>
      </c>
    </row>
    <row r="70" spans="1:11" ht="12" customHeight="1" x14ac:dyDescent="0.25">
      <c r="A70" s="55"/>
      <c r="B70" s="65" t="s">
        <v>38</v>
      </c>
      <c r="C70" s="43"/>
      <c r="D70" s="43"/>
      <c r="E70" s="43"/>
      <c r="F70" s="43"/>
      <c r="G70" s="66">
        <f>G69+G68</f>
        <v>4730527.5989999995</v>
      </c>
    </row>
    <row r="71" spans="1:11" ht="12" customHeight="1" x14ac:dyDescent="0.25">
      <c r="A71" s="55"/>
      <c r="B71" s="63" t="s">
        <v>39</v>
      </c>
      <c r="C71" s="44"/>
      <c r="D71" s="44"/>
      <c r="E71" s="44"/>
      <c r="F71" s="44"/>
      <c r="G71" s="64">
        <f>G12</f>
        <v>8032500</v>
      </c>
    </row>
    <row r="72" spans="1:11" ht="12" customHeight="1" x14ac:dyDescent="0.25">
      <c r="A72" s="55"/>
      <c r="B72" s="67" t="s">
        <v>40</v>
      </c>
      <c r="C72" s="68"/>
      <c r="D72" s="68"/>
      <c r="E72" s="68"/>
      <c r="F72" s="68"/>
      <c r="G72" s="69">
        <f>G71-G70</f>
        <v>3301972.4010000005</v>
      </c>
    </row>
    <row r="73" spans="1:11" ht="12" customHeight="1" x14ac:dyDescent="0.25">
      <c r="A73" s="55"/>
      <c r="B73" s="56" t="s">
        <v>41</v>
      </c>
      <c r="C73" s="57"/>
      <c r="D73" s="57"/>
      <c r="E73" s="57"/>
      <c r="F73" s="57"/>
      <c r="G73" s="52"/>
    </row>
    <row r="74" spans="1:11" ht="12.75" customHeight="1" thickBot="1" x14ac:dyDescent="0.3">
      <c r="A74" s="55"/>
      <c r="B74" s="70"/>
      <c r="C74" s="57"/>
      <c r="D74" s="57"/>
      <c r="E74" s="57"/>
      <c r="F74" s="57"/>
      <c r="G74" s="52"/>
    </row>
    <row r="75" spans="1:11" ht="12" customHeight="1" x14ac:dyDescent="0.25">
      <c r="A75" s="55"/>
      <c r="B75" s="82" t="s">
        <v>42</v>
      </c>
      <c r="C75" s="83"/>
      <c r="D75" s="83"/>
      <c r="E75" s="83"/>
      <c r="F75" s="84"/>
      <c r="G75" s="52"/>
    </row>
    <row r="76" spans="1:11" ht="12" customHeight="1" x14ac:dyDescent="0.25">
      <c r="A76" s="55"/>
      <c r="B76" s="85" t="s">
        <v>43</v>
      </c>
      <c r="C76" s="54"/>
      <c r="D76" s="54"/>
      <c r="E76" s="54"/>
      <c r="F76" s="86"/>
      <c r="G76" s="52"/>
    </row>
    <row r="77" spans="1:11" ht="12" customHeight="1" x14ac:dyDescent="0.25">
      <c r="A77" s="55"/>
      <c r="B77" s="85" t="s">
        <v>44</v>
      </c>
      <c r="C77" s="54"/>
      <c r="D77" s="54"/>
      <c r="E77" s="54"/>
      <c r="F77" s="86"/>
      <c r="G77" s="52"/>
    </row>
    <row r="78" spans="1:11" ht="12" customHeight="1" x14ac:dyDescent="0.25">
      <c r="A78" s="55"/>
      <c r="B78" s="85" t="s">
        <v>45</v>
      </c>
      <c r="C78" s="54"/>
      <c r="D78" s="54"/>
      <c r="E78" s="54"/>
      <c r="F78" s="86"/>
      <c r="G78" s="52"/>
    </row>
    <row r="79" spans="1:11" ht="12" customHeight="1" x14ac:dyDescent="0.25">
      <c r="A79" s="55"/>
      <c r="B79" s="85" t="s">
        <v>46</v>
      </c>
      <c r="C79" s="54"/>
      <c r="D79" s="54"/>
      <c r="E79" s="54"/>
      <c r="F79" s="86"/>
      <c r="G79" s="52"/>
    </row>
    <row r="80" spans="1:11" ht="12" customHeight="1" x14ac:dyDescent="0.25">
      <c r="A80" s="55"/>
      <c r="B80" s="85" t="s">
        <v>47</v>
      </c>
      <c r="C80" s="54"/>
      <c r="D80" s="54"/>
      <c r="E80" s="54"/>
      <c r="F80" s="86"/>
      <c r="G80" s="52"/>
    </row>
    <row r="81" spans="1:7" ht="12.75" customHeight="1" thickBot="1" x14ac:dyDescent="0.3">
      <c r="A81" s="55"/>
      <c r="B81" s="87" t="s">
        <v>48</v>
      </c>
      <c r="C81" s="88"/>
      <c r="D81" s="88"/>
      <c r="E81" s="88"/>
      <c r="F81" s="89"/>
      <c r="G81" s="52"/>
    </row>
    <row r="82" spans="1:7" ht="12.75" customHeight="1" x14ac:dyDescent="0.25">
      <c r="A82" s="55"/>
      <c r="B82" s="80"/>
      <c r="C82" s="54"/>
      <c r="D82" s="54"/>
      <c r="E82" s="54"/>
      <c r="F82" s="54"/>
      <c r="G82" s="52"/>
    </row>
    <row r="83" spans="1:7" ht="15" customHeight="1" thickBot="1" x14ac:dyDescent="0.3">
      <c r="A83" s="55"/>
      <c r="B83" s="159" t="s">
        <v>49</v>
      </c>
      <c r="C83" s="160"/>
      <c r="D83" s="79"/>
      <c r="E83" s="46"/>
      <c r="F83" s="46"/>
      <c r="G83" s="52"/>
    </row>
    <row r="84" spans="1:7" ht="12" customHeight="1" x14ac:dyDescent="0.25">
      <c r="A84" s="55"/>
      <c r="B84" s="72" t="s">
        <v>34</v>
      </c>
      <c r="C84" s="47" t="s">
        <v>50</v>
      </c>
      <c r="D84" s="73" t="s">
        <v>51</v>
      </c>
      <c r="E84" s="46"/>
      <c r="F84" s="46"/>
      <c r="G84" s="52"/>
    </row>
    <row r="85" spans="1:7" ht="12" customHeight="1" x14ac:dyDescent="0.25">
      <c r="A85" s="55"/>
      <c r="B85" s="74" t="s">
        <v>52</v>
      </c>
      <c r="C85" s="48">
        <f>+G28</f>
        <v>920000</v>
      </c>
      <c r="D85" s="75">
        <f>(C85/C91)</f>
        <v>0.19448147817475614</v>
      </c>
      <c r="E85" s="46"/>
      <c r="F85" s="46"/>
      <c r="G85" s="52"/>
    </row>
    <row r="86" spans="1:7" ht="12" customHeight="1" x14ac:dyDescent="0.25">
      <c r="A86" s="55"/>
      <c r="B86" s="74" t="s">
        <v>53</v>
      </c>
      <c r="C86" s="48">
        <f>+G33</f>
        <v>75000</v>
      </c>
      <c r="D86" s="75">
        <f>+C86/C91</f>
        <v>1.5854468329463817E-2</v>
      </c>
      <c r="E86" s="46"/>
      <c r="F86" s="46"/>
      <c r="G86" s="52"/>
    </row>
    <row r="87" spans="1:7" ht="12" customHeight="1" x14ac:dyDescent="0.25">
      <c r="A87" s="55"/>
      <c r="B87" s="74" t="s">
        <v>54</v>
      </c>
      <c r="C87" s="48">
        <f>+G42</f>
        <v>833000</v>
      </c>
      <c r="D87" s="75">
        <f>(C87/C91)</f>
        <v>0.17609029491257813</v>
      </c>
      <c r="E87" s="46"/>
      <c r="F87" s="46"/>
      <c r="G87" s="52"/>
    </row>
    <row r="88" spans="1:7" ht="12" customHeight="1" x14ac:dyDescent="0.25">
      <c r="A88" s="55"/>
      <c r="B88" s="74" t="s">
        <v>29</v>
      </c>
      <c r="C88" s="48">
        <f>+G60</f>
        <v>2415464.38</v>
      </c>
      <c r="D88" s="75">
        <f>(C88/C91)</f>
        <v>0.5106120468487727</v>
      </c>
      <c r="E88" s="46"/>
      <c r="F88" s="46"/>
      <c r="G88" s="52"/>
    </row>
    <row r="89" spans="1:7" ht="12" customHeight="1" x14ac:dyDescent="0.25">
      <c r="A89" s="55"/>
      <c r="B89" s="74" t="s">
        <v>55</v>
      </c>
      <c r="C89" s="49">
        <f>+G66</f>
        <v>261800</v>
      </c>
      <c r="D89" s="75">
        <f>(C89/C91)</f>
        <v>5.5342664115381697E-2</v>
      </c>
      <c r="E89" s="51"/>
      <c r="F89" s="51"/>
      <c r="G89" s="52"/>
    </row>
    <row r="90" spans="1:7" ht="12" customHeight="1" x14ac:dyDescent="0.25">
      <c r="A90" s="55"/>
      <c r="B90" s="74" t="s">
        <v>56</v>
      </c>
      <c r="C90" s="49">
        <f>+G69</f>
        <v>225263.21900000001</v>
      </c>
      <c r="D90" s="75">
        <f>(C90/C91)</f>
        <v>4.761904761904763E-2</v>
      </c>
      <c r="E90" s="51"/>
      <c r="F90" s="51"/>
      <c r="G90" s="52"/>
    </row>
    <row r="91" spans="1:7" ht="12.75" customHeight="1" thickBot="1" x14ac:dyDescent="0.3">
      <c r="A91" s="55"/>
      <c r="B91" s="76" t="s">
        <v>57</v>
      </c>
      <c r="C91" s="77">
        <f>SUM(C85:C90)</f>
        <v>4730527.5989999995</v>
      </c>
      <c r="D91" s="78">
        <f>SUM(D85:D90)</f>
        <v>1</v>
      </c>
      <c r="E91" s="51"/>
      <c r="F91" s="51"/>
      <c r="G91" s="52"/>
    </row>
    <row r="92" spans="1:7" ht="12" customHeight="1" x14ac:dyDescent="0.25">
      <c r="A92" s="55"/>
      <c r="B92" s="70"/>
      <c r="C92" s="57"/>
      <c r="D92" s="57"/>
      <c r="E92" s="57"/>
      <c r="F92" s="57"/>
      <c r="G92" s="52"/>
    </row>
    <row r="93" spans="1:7" ht="12.75" customHeight="1" x14ac:dyDescent="0.25">
      <c r="A93" s="55"/>
      <c r="B93" s="71"/>
      <c r="C93" s="57"/>
      <c r="D93" s="57"/>
      <c r="E93" s="57"/>
      <c r="F93" s="57"/>
      <c r="G93" s="52"/>
    </row>
    <row r="94" spans="1:7" ht="12" customHeight="1" thickBot="1" x14ac:dyDescent="0.3">
      <c r="A94" s="45"/>
      <c r="B94" s="91"/>
      <c r="C94" s="92" t="s">
        <v>58</v>
      </c>
      <c r="D94" s="93"/>
      <c r="E94" s="94"/>
      <c r="F94" s="50"/>
      <c r="G94" s="52"/>
    </row>
    <row r="95" spans="1:7" ht="12" customHeight="1" x14ac:dyDescent="0.25">
      <c r="A95" s="55"/>
      <c r="B95" s="95" t="s">
        <v>70</v>
      </c>
      <c r="C95" s="132">
        <v>4000</v>
      </c>
      <c r="D95" s="132">
        <v>4500</v>
      </c>
      <c r="E95" s="133">
        <v>5000</v>
      </c>
      <c r="F95" s="90"/>
      <c r="G95" s="53"/>
    </row>
    <row r="96" spans="1:7" ht="12.75" customHeight="1" thickBot="1" x14ac:dyDescent="0.3">
      <c r="A96" s="55"/>
      <c r="B96" s="76" t="s">
        <v>59</v>
      </c>
      <c r="C96" s="77">
        <f>+G70/C95</f>
        <v>1182.6318997499998</v>
      </c>
      <c r="D96" s="77">
        <f>+G70/D95</f>
        <v>1051.2283553333332</v>
      </c>
      <c r="E96" s="96">
        <f>+G70/E95</f>
        <v>946.10551979999991</v>
      </c>
      <c r="F96" s="90"/>
      <c r="G96" s="53"/>
    </row>
    <row r="97" spans="1:7" ht="15.6" customHeight="1" x14ac:dyDescent="0.25">
      <c r="A97" s="55"/>
      <c r="B97" s="81" t="s">
        <v>60</v>
      </c>
      <c r="C97" s="54"/>
      <c r="D97" s="54"/>
      <c r="E97" s="54"/>
      <c r="F97" s="54"/>
      <c r="G97" s="54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2021-05-03T14:51:35Z</dcterms:modified>
</cp:coreProperties>
</file>