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86" i="1"/>
  <c r="G85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0" i="1"/>
  <c r="G59" i="1"/>
  <c r="G58" i="1"/>
  <c r="G57" i="1"/>
  <c r="G56" i="1"/>
  <c r="G55" i="1"/>
  <c r="G54" i="1"/>
  <c r="G53" i="1"/>
  <c r="G52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6" i="1"/>
  <c r="G24" i="1"/>
  <c r="G23" i="1"/>
  <c r="G22" i="1"/>
  <c r="G21" i="1"/>
  <c r="G12" i="1"/>
  <c r="G43" i="1" l="1"/>
  <c r="G98" i="1"/>
  <c r="C121" i="1" l="1"/>
  <c r="G48" i="1" l="1"/>
  <c r="C118" i="1" s="1"/>
  <c r="G103" i="1"/>
  <c r="C117" i="1" l="1"/>
  <c r="G89" i="1"/>
  <c r="C120" i="1" s="1"/>
  <c r="G62" i="1"/>
  <c r="C119" i="1" s="1"/>
  <c r="G100" i="1" l="1"/>
  <c r="G101" i="1" s="1"/>
  <c r="G102" i="1" l="1"/>
  <c r="G104" i="1" s="1"/>
  <c r="C122" i="1"/>
  <c r="E128" i="1" l="1"/>
  <c r="C123" i="1"/>
  <c r="D128" i="1"/>
  <c r="C128" i="1"/>
  <c r="D120" i="1" l="1"/>
  <c r="D121" i="1"/>
  <c r="D117" i="1"/>
  <c r="D119" i="1"/>
  <c r="D122" i="1"/>
  <c r="D123" i="1" l="1"/>
</calcChain>
</file>

<file path=xl/sharedStrings.xml><?xml version="1.0" encoding="utf-8"?>
<sst xmlns="http://schemas.openxmlformats.org/spreadsheetml/2006/main" count="255" uniqueCount="133">
  <si>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</si>
  <si>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</si>
  <si>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</si>
  <si>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</si>
  <si>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</si>
  <si>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</si>
  <si>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</si>
  <si>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</si>
  <si>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</si>
  <si>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</si>
  <si>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</si>
  <si>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</si>
  <si>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</si>
  <si>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</si>
  <si>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</si>
  <si>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</si>
  <si>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</si>
  <si>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</si>
  <si>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</si>
  <si>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</si>
  <si>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</si>
  <si>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</si>
  <si>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</si>
  <si>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</si>
  <si>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</si>
  <si>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</si>
  <si>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</si>
  <si>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</si>
  <si>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</si>
  <si>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</si>
  <si>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</si>
  <si>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</si>
  <si>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</si>
  <si>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</si>
  <si>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</si>
  <si>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</si>
  <si>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</si>
  <si>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</si>
  <si>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</si>
  <si>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</si>
  <si>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</si>
  <si>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</si>
  <si>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</si>
  <si>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</si>
  <si>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</si>
  <si>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</si>
  <si>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</si>
  <si>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</si>
  <si>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</si>
  <si>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</si>
  <si>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</si>
  <si>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</si>
  <si>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</si>
  <si>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</si>
  <si>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</si>
  <si>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</si>
  <si>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</si>
  <si>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</si>
  <si>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</si>
  <si>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</si>
  <si>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</si>
  <si>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</si>
  <si>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</si>
  <si>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</si>
  <si>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</si>
  <si>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Agosto</t>
  </si>
  <si>
    <t>Septiembre</t>
  </si>
  <si>
    <t>Octubre</t>
  </si>
  <si>
    <t>lt</t>
  </si>
  <si>
    <t>Lolol</t>
  </si>
  <si>
    <t>Urea</t>
  </si>
  <si>
    <t>FUNGICIDAS</t>
  </si>
  <si>
    <t>Junio</t>
  </si>
  <si>
    <t>Julio-Agosto</t>
  </si>
  <si>
    <t>SANDIA</t>
  </si>
  <si>
    <t>Santa Amelia</t>
  </si>
  <si>
    <t>B. O'Higgins</t>
  </si>
  <si>
    <t>Enero</t>
  </si>
  <si>
    <t>Mercado mayorista local</t>
  </si>
  <si>
    <t>No hay</t>
  </si>
  <si>
    <t>Riego de pre-transplante</t>
  </si>
  <si>
    <t>Mayo-Junio</t>
  </si>
  <si>
    <t>Confección y manejo de almácigos</t>
  </si>
  <si>
    <t>Transplante de plantines</t>
  </si>
  <si>
    <t>Aplicación de agroquímicos</t>
  </si>
  <si>
    <t>Aplicación de fertilizante</t>
  </si>
  <si>
    <t>Riegos (2)</t>
  </si>
  <si>
    <t>Octubre-Noviembre</t>
  </si>
  <si>
    <t>Aplicación de agroquímicos (2)</t>
  </si>
  <si>
    <t>Arreglo de guías</t>
  </si>
  <si>
    <t>Noviembre</t>
  </si>
  <si>
    <t>Riegos (3)</t>
  </si>
  <si>
    <t>Diciembre</t>
  </si>
  <si>
    <t>Riegos (1)</t>
  </si>
  <si>
    <t>Corte</t>
  </si>
  <si>
    <t>Noviembre-Enero</t>
  </si>
  <si>
    <t>Hilerado</t>
  </si>
  <si>
    <t>Acarreo y carga</t>
  </si>
  <si>
    <t>Aradura</t>
  </si>
  <si>
    <t>Rastraje (2)</t>
  </si>
  <si>
    <t>Melgadura y confeccion de mesas</t>
  </si>
  <si>
    <t>Acequiadura</t>
  </si>
  <si>
    <t>Aporca</t>
  </si>
  <si>
    <t>Horquilla</t>
  </si>
  <si>
    <t>Semilla</t>
  </si>
  <si>
    <t>Tarro</t>
  </si>
  <si>
    <t>Mayo</t>
  </si>
  <si>
    <t>Superfosfato triple</t>
  </si>
  <si>
    <t>Muriato de potasio</t>
  </si>
  <si>
    <t>Kelpac</t>
  </si>
  <si>
    <t>Kendal</t>
  </si>
  <si>
    <t>Septiembre a Diciembre</t>
  </si>
  <si>
    <t>Fosfimax</t>
  </si>
  <si>
    <t>Terrasorb Foliar</t>
  </si>
  <si>
    <t>Hyvron</t>
  </si>
  <si>
    <t>Nitrato de potasio</t>
  </si>
  <si>
    <t>Biozyme</t>
  </si>
  <si>
    <t>Previcur Energy</t>
  </si>
  <si>
    <t>Topas 200 EW</t>
  </si>
  <si>
    <t>Furadan</t>
  </si>
  <si>
    <t>Trigard</t>
  </si>
  <si>
    <t>Sustrato de almácigo</t>
  </si>
  <si>
    <t>Colmenas</t>
  </si>
  <si>
    <t>Arriendo de bins</t>
  </si>
  <si>
    <t>Agua (Convento Viejo)</t>
  </si>
  <si>
    <r>
      <t>m</t>
    </r>
    <r>
      <rPr>
        <vertAlign val="superscript"/>
        <sz val="8"/>
        <color indexed="8"/>
        <rFont val="Calibri"/>
        <family val="2"/>
      </rPr>
      <t>3</t>
    </r>
  </si>
  <si>
    <t>ESCENARIOS COSTO UNITARIO  ($/unidad)</t>
  </si>
  <si>
    <t>Rendimiento (unidades/ha)</t>
  </si>
  <si>
    <t>Costo unitario ($/unidad) (*)</t>
  </si>
  <si>
    <t>2.  Precio de Insumos corresponde a precios colocados en el predio</t>
  </si>
  <si>
    <t>3. Precio esperado por ventas corresponde a precio colocado en el predio del comprador</t>
  </si>
  <si>
    <t>Agosto - Septiembre</t>
  </si>
  <si>
    <t>Agosto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</si>
</sst>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.00\ _€_-;\-* #,##0.00\ _€_-;_-* &quot;-&quot;??\ _€_-;_-@_-"/>
    <numFmt numFmtId="168" formatCode="_ * #,##0.0_ ;_ * \-#,##0.0_ ;_ * &quot;-&quot;??_ ;_ @_ "/>
    <numFmt numFmtId="169" formatCode="_-* #,##0_-;\-* #,##0_-;_-* &quot;-&quot;??_-;_-@_-"/>
    <numFmt numFmtId="170" formatCode="[$-C0A]mmm\-yy;@"/>
    <numFmt numFmtId="171" formatCode="_-* #,##0.00\ _$_-;\-* #,##0.00\ _$_-;_-* &quot;-&quot;??\ _$_-;_-@_-"/>
    <numFmt numFmtId="172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vertAlign val="superscript"/>
      <sz val="8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Fill="0" applyBorder="0" applyProtection="0"/>
    <xf numFmtId="43" fontId="20" fillId="0" borderId="0" applyFont="0" applyFill="0" applyBorder="0" applyAlignment="0" applyProtection="0"/>
    <xf numFmtId="167" fontId="24" fillId="0" borderId="22" applyFont="0" applyFill="0" applyBorder="0" applyAlignment="0" applyProtection="0"/>
    <xf numFmtId="0" fontId="2" fillId="0" borderId="22"/>
    <xf numFmtId="0" fontId="24" fillId="0" borderId="22"/>
    <xf numFmtId="168" fontId="24" fillId="0" borderId="22" applyFont="0" applyFill="0" applyBorder="0" applyAlignment="0" applyProtection="0"/>
    <xf numFmtId="0" fontId="24" fillId="0" borderId="22"/>
    <xf numFmtId="166" fontId="24" fillId="0" borderId="22" applyFont="0" applyFill="0" applyBorder="0" applyAlignment="0" applyProtection="0"/>
    <xf numFmtId="171" fontId="1" fillId="0" borderId="22" applyFont="0" applyFill="0" applyBorder="0" applyAlignment="0" applyProtection="0"/>
    <xf numFmtId="41" fontId="28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3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49" fontId="6" fillId="2" borderId="5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/>
    <xf numFmtId="49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/>
    <xf numFmtId="49" fontId="3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6" fillId="7" borderId="22" xfId="0" applyFont="1" applyFill="1" applyBorder="1" applyAlignment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5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4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49" fontId="3" fillId="5" borderId="26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164" fontId="3" fillId="3" borderId="30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164" fontId="3" fillId="5" borderId="30" xfId="0" applyNumberFormat="1" applyFont="1" applyFill="1" applyBorder="1" applyAlignment="1">
      <alignment vertical="center"/>
    </xf>
    <xf numFmtId="49" fontId="3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4" fontId="3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/>
    <xf numFmtId="49" fontId="14" fillId="8" borderId="38" xfId="0" applyNumberFormat="1" applyFont="1" applyFill="1" applyBorder="1" applyAlignment="1">
      <alignment vertical="center"/>
    </xf>
    <xf numFmtId="165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 applyAlignment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0" fontId="16" fillId="2" borderId="46" xfId="0" applyFont="1" applyFill="1" applyBorder="1" applyAlignment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 applyAlignment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 applyAlignment="1"/>
    <xf numFmtId="0" fontId="16" fillId="2" borderId="51" xfId="0" applyFont="1" applyFill="1" applyBorder="1" applyAlignment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165" fontId="14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4" fillId="2" borderId="1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21" fillId="0" borderId="56" xfId="0" applyFont="1" applyFill="1" applyBorder="1" applyAlignment="1">
      <alignment horizontal="center" vertical="center"/>
    </xf>
    <xf numFmtId="3" fontId="21" fillId="0" borderId="56" xfId="1" applyNumberFormat="1" applyFont="1" applyFill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3" fontId="22" fillId="0" borderId="56" xfId="1" applyNumberFormat="1" applyFont="1" applyFill="1" applyBorder="1" applyAlignment="1">
      <alignment horizontal="center" vertical="center"/>
    </xf>
    <xf numFmtId="3" fontId="22" fillId="0" borderId="56" xfId="1" applyNumberFormat="1" applyFont="1" applyBorder="1" applyAlignment="1">
      <alignment horizontal="center" vertical="center"/>
    </xf>
    <xf numFmtId="0" fontId="22" fillId="0" borderId="56" xfId="0" applyFont="1" applyFill="1" applyBorder="1" applyAlignment="1">
      <alignment vertical="center"/>
    </xf>
    <xf numFmtId="1" fontId="22" fillId="0" borderId="56" xfId="2" applyNumberFormat="1" applyFont="1" applyFill="1" applyBorder="1" applyAlignment="1">
      <alignment horizontal="center" vertical="center"/>
    </xf>
    <xf numFmtId="3" fontId="14" fillId="8" borderId="54" xfId="0" applyNumberFormat="1" applyFont="1" applyFill="1" applyBorder="1" applyAlignment="1">
      <alignment vertical="center"/>
    </xf>
    <xf numFmtId="0" fontId="22" fillId="0" borderId="57" xfId="4" applyFont="1" applyFill="1" applyBorder="1"/>
    <xf numFmtId="0" fontId="23" fillId="0" borderId="57" xfId="0" applyFont="1" applyFill="1" applyBorder="1" applyAlignment="1">
      <alignment horizontal="center"/>
    </xf>
    <xf numFmtId="3" fontId="23" fillId="0" borderId="57" xfId="0" applyNumberFormat="1" applyFont="1" applyFill="1" applyBorder="1" applyAlignment="1">
      <alignment horizontal="center"/>
    </xf>
    <xf numFmtId="0" fontId="23" fillId="0" borderId="57" xfId="0" applyFont="1" applyFill="1" applyBorder="1"/>
    <xf numFmtId="0" fontId="23" fillId="0" borderId="57" xfId="0" applyFont="1" applyBorder="1"/>
    <xf numFmtId="0" fontId="23" fillId="0" borderId="57" xfId="0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0" fontId="26" fillId="10" borderId="58" xfId="0" applyFont="1" applyFill="1" applyBorder="1" applyAlignment="1">
      <alignment horizontal="right"/>
    </xf>
    <xf numFmtId="0" fontId="26" fillId="0" borderId="58" xfId="0" applyFont="1" applyFill="1" applyBorder="1" applyAlignment="1">
      <alignment horizontal="right" vertical="center"/>
    </xf>
    <xf numFmtId="0" fontId="26" fillId="10" borderId="58" xfId="0" applyFont="1" applyFill="1" applyBorder="1" applyAlignment="1">
      <alignment horizontal="right" vertical="center"/>
    </xf>
    <xf numFmtId="170" fontId="26" fillId="0" borderId="58" xfId="0" applyNumberFormat="1" applyFont="1" applyFill="1" applyBorder="1" applyAlignment="1">
      <alignment horizontal="right" vertical="center"/>
    </xf>
    <xf numFmtId="3" fontId="26" fillId="0" borderId="58" xfId="0" applyNumberFormat="1" applyFont="1" applyFill="1" applyBorder="1"/>
    <xf numFmtId="169" fontId="26" fillId="10" borderId="58" xfId="8" applyNumberFormat="1" applyFont="1" applyFill="1" applyBorder="1" applyAlignment="1">
      <alignment horizontal="right"/>
    </xf>
    <xf numFmtId="0" fontId="26" fillId="10" borderId="58" xfId="0" applyFont="1" applyFill="1" applyBorder="1" applyAlignment="1">
      <alignment horizontal="right" wrapText="1"/>
    </xf>
    <xf numFmtId="0" fontId="0" fillId="2" borderId="59" xfId="0" applyFont="1" applyFill="1" applyBorder="1" applyAlignment="1"/>
    <xf numFmtId="0" fontId="22" fillId="0" borderId="60" xfId="0" applyFont="1" applyFill="1" applyBorder="1"/>
    <xf numFmtId="0" fontId="22" fillId="0" borderId="60" xfId="0" applyFont="1" applyFill="1" applyBorder="1" applyAlignment="1">
      <alignment horizontal="center"/>
    </xf>
    <xf numFmtId="3" fontId="22" fillId="0" borderId="60" xfId="0" applyNumberFormat="1" applyFont="1" applyFill="1" applyBorder="1" applyAlignment="1">
      <alignment horizontal="center"/>
    </xf>
    <xf numFmtId="0" fontId="25" fillId="0" borderId="60" xfId="0" applyFont="1" applyFill="1" applyBorder="1"/>
    <xf numFmtId="0" fontId="4" fillId="0" borderId="60" xfId="0" applyFont="1" applyFill="1" applyBorder="1"/>
    <xf numFmtId="172" fontId="4" fillId="0" borderId="60" xfId="1" applyNumberFormat="1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0" fontId="22" fillId="0" borderId="58" xfId="0" applyFont="1" applyFill="1" applyBorder="1" applyAlignment="1">
      <alignment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wrapText="1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1" fontId="14" fillId="8" borderId="54" xfId="9" applyFont="1" applyFill="1" applyBorder="1" applyAlignment="1">
      <alignment vertical="center"/>
    </xf>
    <xf numFmtId="41" fontId="14" fillId="8" borderId="55" xfId="9" applyFont="1" applyFill="1" applyBorder="1" applyAlignment="1">
      <alignment vertical="center"/>
    </xf>
  </cellXfs>
  <cellStyles count="10">
    <cellStyle name="Millares" xfId="1" builtinId="3"/>
    <cellStyle name="Millares [0]" xfId="9" builtinId="6"/>
    <cellStyle name="Millares 3" xfId="2"/>
    <cellStyle name="Millares 5" xfId="8"/>
    <cellStyle name="Millares 6" xfId="5"/>
    <cellStyle name="Millares 6 2" xfId="7"/>
    <cellStyle name="Normal" xfId="0" builtinId="0"/>
    <cellStyle name="Normal 2 3" xfId="6"/>
    <cellStyle name="Normal 4" xfId="3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717550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9"/>
  <sheetViews>
    <sheetView showGridLines="0" tabSelected="1" zoomScale="124" zoomScaleNormal="124" workbookViewId="0">
      <selection activeCell="F121" sqref="F12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6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4" t="s">
        <v>74</v>
      </c>
      <c r="D9" s="7"/>
      <c r="E9" s="158" t="s">
        <v>1</v>
      </c>
      <c r="F9" s="159"/>
      <c r="G9" s="137">
        <v>10000</v>
      </c>
    </row>
    <row r="10" spans="1:7" ht="38.25" customHeight="1">
      <c r="A10" s="5"/>
      <c r="B10" s="8" t="s">
        <v>2</v>
      </c>
      <c r="C10" s="135" t="s">
        <v>75</v>
      </c>
      <c r="D10" s="9"/>
      <c r="E10" s="156" t="s">
        <v>3</v>
      </c>
      <c r="F10" s="157"/>
      <c r="G10" s="138" t="s">
        <v>77</v>
      </c>
    </row>
    <row r="11" spans="1:7" ht="18" customHeight="1">
      <c r="A11" s="5"/>
      <c r="B11" s="8" t="s">
        <v>4</v>
      </c>
      <c r="C11" s="135" t="s">
        <v>5</v>
      </c>
      <c r="D11" s="9"/>
      <c r="E11" s="156" t="s">
        <v>6</v>
      </c>
      <c r="F11" s="157"/>
      <c r="G11" s="138">
        <v>1000</v>
      </c>
    </row>
    <row r="12" spans="1:7" ht="11.25" customHeight="1">
      <c r="A12" s="5"/>
      <c r="B12" s="8" t="s">
        <v>7</v>
      </c>
      <c r="C12" s="134" t="s">
        <v>76</v>
      </c>
      <c r="D12" s="9"/>
      <c r="E12" s="10" t="s">
        <v>8</v>
      </c>
      <c r="F12" s="11"/>
      <c r="G12" s="138">
        <f>+G9*G11</f>
        <v>10000000</v>
      </c>
    </row>
    <row r="13" spans="1:7" ht="11.25" customHeight="1">
      <c r="A13" s="5"/>
      <c r="B13" s="8" t="s">
        <v>9</v>
      </c>
      <c r="C13" s="134" t="s">
        <v>69</v>
      </c>
      <c r="D13" s="9"/>
      <c r="E13" s="156" t="s">
        <v>10</v>
      </c>
      <c r="F13" s="157"/>
      <c r="G13" s="139" t="s">
        <v>78</v>
      </c>
    </row>
    <row r="14" spans="1:7" ht="18.600000000000001" customHeight="1">
      <c r="A14" s="5"/>
      <c r="B14" s="8" t="s">
        <v>11</v>
      </c>
      <c r="C14" s="134" t="s">
        <v>69</v>
      </c>
      <c r="D14" s="9"/>
      <c r="E14" s="156" t="s">
        <v>12</v>
      </c>
      <c r="F14" s="157"/>
      <c r="G14" s="133" t="s">
        <v>77</v>
      </c>
    </row>
    <row r="15" spans="1:7" ht="25.5">
      <c r="A15" s="5"/>
      <c r="B15" s="8" t="s">
        <v>13</v>
      </c>
      <c r="C15" s="136">
        <v>44228</v>
      </c>
      <c r="D15" s="9"/>
      <c r="E15" s="160" t="s">
        <v>14</v>
      </c>
      <c r="F15" s="161"/>
      <c r="G15" s="139" t="s">
        <v>79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62" t="s">
        <v>15</v>
      </c>
      <c r="C17" s="163"/>
      <c r="D17" s="163"/>
      <c r="E17" s="163"/>
      <c r="F17" s="163"/>
      <c r="G17" s="163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16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17</v>
      </c>
      <c r="C20" s="24" t="s">
        <v>18</v>
      </c>
      <c r="D20" s="24" t="s">
        <v>19</v>
      </c>
      <c r="E20" s="24" t="s">
        <v>20</v>
      </c>
      <c r="F20" s="24" t="s">
        <v>21</v>
      </c>
      <c r="G20" s="24" t="s">
        <v>22</v>
      </c>
    </row>
    <row r="21" spans="1:7" ht="24" customHeight="1">
      <c r="A21" s="17"/>
      <c r="B21" s="149" t="s">
        <v>80</v>
      </c>
      <c r="C21" s="151" t="s">
        <v>23</v>
      </c>
      <c r="D21" s="151">
        <v>0.5</v>
      </c>
      <c r="E21" s="150" t="s">
        <v>29</v>
      </c>
      <c r="F21" s="152">
        <v>20000</v>
      </c>
      <c r="G21" s="152">
        <f t="shared" ref="G21:G42" si="0">+D21*F21</f>
        <v>10000</v>
      </c>
    </row>
    <row r="22" spans="1:7" ht="24" customHeight="1">
      <c r="A22" s="140"/>
      <c r="B22" s="149" t="s">
        <v>82</v>
      </c>
      <c r="C22" s="151" t="s">
        <v>23</v>
      </c>
      <c r="D22" s="151">
        <v>6</v>
      </c>
      <c r="E22" s="150" t="s">
        <v>73</v>
      </c>
      <c r="F22" s="152">
        <v>20000</v>
      </c>
      <c r="G22" s="152">
        <f t="shared" si="0"/>
        <v>120000</v>
      </c>
    </row>
    <row r="23" spans="1:7" ht="24" customHeight="1">
      <c r="A23" s="140"/>
      <c r="B23" s="149" t="s">
        <v>83</v>
      </c>
      <c r="C23" s="151" t="s">
        <v>23</v>
      </c>
      <c r="D23" s="151">
        <v>7.5</v>
      </c>
      <c r="E23" s="150" t="s">
        <v>29</v>
      </c>
      <c r="F23" s="152">
        <v>20000</v>
      </c>
      <c r="G23" s="152">
        <f t="shared" si="0"/>
        <v>150000</v>
      </c>
    </row>
    <row r="24" spans="1:7" ht="24" customHeight="1">
      <c r="A24" s="140"/>
      <c r="B24" s="149" t="s">
        <v>84</v>
      </c>
      <c r="C24" s="151" t="s">
        <v>23</v>
      </c>
      <c r="D24" s="151">
        <v>1</v>
      </c>
      <c r="E24" s="150" t="s">
        <v>29</v>
      </c>
      <c r="F24" s="152">
        <v>20000</v>
      </c>
      <c r="G24" s="152">
        <f t="shared" si="0"/>
        <v>20000</v>
      </c>
    </row>
    <row r="25" spans="1:7" ht="24" customHeight="1">
      <c r="A25" s="140"/>
      <c r="B25" s="149" t="s">
        <v>84</v>
      </c>
      <c r="C25" s="151" t="s">
        <v>23</v>
      </c>
      <c r="D25" s="151">
        <v>7.5</v>
      </c>
      <c r="E25" s="150" t="s">
        <v>66</v>
      </c>
      <c r="F25" s="152">
        <v>20000</v>
      </c>
      <c r="G25" s="152">
        <f>+D25*F25</f>
        <v>150000</v>
      </c>
    </row>
    <row r="26" spans="1:7" ht="24" customHeight="1">
      <c r="A26" s="140"/>
      <c r="B26" s="149" t="s">
        <v>85</v>
      </c>
      <c r="C26" s="151" t="s">
        <v>23</v>
      </c>
      <c r="D26" s="151">
        <v>1.5</v>
      </c>
      <c r="E26" s="150" t="s">
        <v>67</v>
      </c>
      <c r="F26" s="152">
        <v>20000</v>
      </c>
      <c r="G26" s="152">
        <f t="shared" si="0"/>
        <v>30000</v>
      </c>
    </row>
    <row r="27" spans="1:7" ht="24" customHeight="1">
      <c r="A27" s="140"/>
      <c r="B27" s="149" t="s">
        <v>84</v>
      </c>
      <c r="C27" s="151" t="s">
        <v>23</v>
      </c>
      <c r="D27" s="151">
        <v>1.5</v>
      </c>
      <c r="E27" s="150" t="s">
        <v>67</v>
      </c>
      <c r="F27" s="152">
        <v>20000</v>
      </c>
      <c r="G27" s="152">
        <f t="shared" si="0"/>
        <v>30000</v>
      </c>
    </row>
    <row r="28" spans="1:7" ht="24" customHeight="1">
      <c r="A28" s="140"/>
      <c r="B28" s="149" t="s">
        <v>86</v>
      </c>
      <c r="C28" s="151" t="s">
        <v>23</v>
      </c>
      <c r="D28" s="151">
        <v>3</v>
      </c>
      <c r="E28" s="150" t="s">
        <v>67</v>
      </c>
      <c r="F28" s="152">
        <v>20000</v>
      </c>
      <c r="G28" s="152">
        <f t="shared" si="0"/>
        <v>60000</v>
      </c>
    </row>
    <row r="29" spans="1:7" ht="24" customHeight="1">
      <c r="A29" s="140"/>
      <c r="B29" s="149" t="s">
        <v>85</v>
      </c>
      <c r="C29" s="151" t="s">
        <v>23</v>
      </c>
      <c r="D29" s="151">
        <v>1.5</v>
      </c>
      <c r="E29" s="150" t="s">
        <v>87</v>
      </c>
      <c r="F29" s="152">
        <v>20000</v>
      </c>
      <c r="G29" s="152">
        <f t="shared" si="0"/>
        <v>30000</v>
      </c>
    </row>
    <row r="30" spans="1:7" ht="24" customHeight="1">
      <c r="A30" s="140"/>
      <c r="B30" s="149" t="s">
        <v>88</v>
      </c>
      <c r="C30" s="151" t="s">
        <v>23</v>
      </c>
      <c r="D30" s="151">
        <v>3</v>
      </c>
      <c r="E30" s="150" t="s">
        <v>87</v>
      </c>
      <c r="F30" s="152">
        <v>20000</v>
      </c>
      <c r="G30" s="152">
        <f t="shared" si="0"/>
        <v>60000</v>
      </c>
    </row>
    <row r="31" spans="1:7" ht="24" customHeight="1">
      <c r="A31" s="140"/>
      <c r="B31" s="149" t="s">
        <v>89</v>
      </c>
      <c r="C31" s="151" t="s">
        <v>23</v>
      </c>
      <c r="D31" s="151">
        <v>4.5</v>
      </c>
      <c r="E31" s="150" t="s">
        <v>87</v>
      </c>
      <c r="F31" s="152">
        <v>20000</v>
      </c>
      <c r="G31" s="152">
        <f t="shared" si="0"/>
        <v>90000</v>
      </c>
    </row>
    <row r="32" spans="1:7" ht="24" customHeight="1">
      <c r="A32" s="140"/>
      <c r="B32" s="149" t="s">
        <v>85</v>
      </c>
      <c r="C32" s="151" t="s">
        <v>23</v>
      </c>
      <c r="D32" s="151">
        <v>1.5</v>
      </c>
      <c r="E32" s="150" t="s">
        <v>90</v>
      </c>
      <c r="F32" s="152">
        <v>20000</v>
      </c>
      <c r="G32" s="152">
        <f t="shared" si="0"/>
        <v>30000</v>
      </c>
    </row>
    <row r="33" spans="1:7" ht="24" customHeight="1">
      <c r="A33" s="17"/>
      <c r="B33" s="149" t="s">
        <v>86</v>
      </c>
      <c r="C33" s="151" t="s">
        <v>23</v>
      </c>
      <c r="D33" s="151">
        <v>3</v>
      </c>
      <c r="E33" s="150" t="s">
        <v>90</v>
      </c>
      <c r="F33" s="152">
        <v>20000</v>
      </c>
      <c r="G33" s="152">
        <f t="shared" si="0"/>
        <v>60000</v>
      </c>
    </row>
    <row r="34" spans="1:7" ht="24" customHeight="1">
      <c r="A34" s="140"/>
      <c r="B34" s="149" t="s">
        <v>89</v>
      </c>
      <c r="C34" s="151" t="s">
        <v>23</v>
      </c>
      <c r="D34" s="151">
        <v>4.5</v>
      </c>
      <c r="E34" s="150" t="s">
        <v>90</v>
      </c>
      <c r="F34" s="152">
        <v>20000</v>
      </c>
      <c r="G34" s="152">
        <f t="shared" si="0"/>
        <v>90000</v>
      </c>
    </row>
    <row r="35" spans="1:7" ht="24" customHeight="1">
      <c r="A35" s="140"/>
      <c r="B35" s="149" t="s">
        <v>88</v>
      </c>
      <c r="C35" s="151" t="s">
        <v>23</v>
      </c>
      <c r="D35" s="151">
        <v>3</v>
      </c>
      <c r="E35" s="150" t="s">
        <v>90</v>
      </c>
      <c r="F35" s="152">
        <v>20000</v>
      </c>
      <c r="G35" s="152">
        <f t="shared" si="0"/>
        <v>60000</v>
      </c>
    </row>
    <row r="36" spans="1:7" ht="24" customHeight="1">
      <c r="A36" s="140"/>
      <c r="B36" s="149" t="s">
        <v>91</v>
      </c>
      <c r="C36" s="151" t="s">
        <v>23</v>
      </c>
      <c r="D36" s="151">
        <v>4.5</v>
      </c>
      <c r="E36" s="150" t="s">
        <v>92</v>
      </c>
      <c r="F36" s="152">
        <v>20000</v>
      </c>
      <c r="G36" s="152">
        <f t="shared" si="0"/>
        <v>90000</v>
      </c>
    </row>
    <row r="37" spans="1:7" ht="24" customHeight="1">
      <c r="A37" s="140"/>
      <c r="B37" s="149" t="s">
        <v>88</v>
      </c>
      <c r="C37" s="151" t="s">
        <v>23</v>
      </c>
      <c r="D37" s="151">
        <v>3</v>
      </c>
      <c r="E37" s="150" t="s">
        <v>92</v>
      </c>
      <c r="F37" s="152">
        <v>20000</v>
      </c>
      <c r="G37" s="152">
        <f t="shared" si="0"/>
        <v>60000</v>
      </c>
    </row>
    <row r="38" spans="1:7" ht="24" customHeight="1">
      <c r="A38" s="140"/>
      <c r="B38" s="149" t="s">
        <v>89</v>
      </c>
      <c r="C38" s="151" t="s">
        <v>23</v>
      </c>
      <c r="D38" s="151">
        <v>4.5</v>
      </c>
      <c r="E38" s="150" t="s">
        <v>92</v>
      </c>
      <c r="F38" s="152">
        <v>20000</v>
      </c>
      <c r="G38" s="152">
        <f t="shared" si="0"/>
        <v>90000</v>
      </c>
    </row>
    <row r="39" spans="1:7" ht="24" customHeight="1">
      <c r="A39" s="17"/>
      <c r="B39" s="149" t="s">
        <v>93</v>
      </c>
      <c r="C39" s="151" t="s">
        <v>23</v>
      </c>
      <c r="D39" s="151">
        <v>1.5</v>
      </c>
      <c r="E39" s="150" t="s">
        <v>77</v>
      </c>
      <c r="F39" s="152">
        <v>20000</v>
      </c>
      <c r="G39" s="152">
        <f t="shared" si="0"/>
        <v>30000</v>
      </c>
    </row>
    <row r="40" spans="1:7" ht="24" customHeight="1">
      <c r="A40" s="17"/>
      <c r="B40" s="149" t="s">
        <v>94</v>
      </c>
      <c r="C40" s="151" t="s">
        <v>23</v>
      </c>
      <c r="D40" s="151">
        <v>30</v>
      </c>
      <c r="E40" s="150" t="s">
        <v>95</v>
      </c>
      <c r="F40" s="152">
        <v>20000</v>
      </c>
      <c r="G40" s="152">
        <f t="shared" si="0"/>
        <v>600000</v>
      </c>
    </row>
    <row r="41" spans="1:7" ht="24" customHeight="1">
      <c r="A41" s="17"/>
      <c r="B41" s="149" t="s">
        <v>96</v>
      </c>
      <c r="C41" s="151" t="s">
        <v>23</v>
      </c>
      <c r="D41" s="151">
        <v>30</v>
      </c>
      <c r="E41" s="150" t="s">
        <v>95</v>
      </c>
      <c r="F41" s="152">
        <v>20000</v>
      </c>
      <c r="G41" s="152">
        <f t="shared" si="0"/>
        <v>600000</v>
      </c>
    </row>
    <row r="42" spans="1:7" ht="24" customHeight="1">
      <c r="A42" s="17"/>
      <c r="B42" s="149" t="s">
        <v>97</v>
      </c>
      <c r="C42" s="151" t="s">
        <v>23</v>
      </c>
      <c r="D42" s="151">
        <v>30</v>
      </c>
      <c r="E42" s="150" t="s">
        <v>95</v>
      </c>
      <c r="F42" s="152">
        <v>20000</v>
      </c>
      <c r="G42" s="152">
        <f t="shared" si="0"/>
        <v>600000</v>
      </c>
    </row>
    <row r="43" spans="1:7" ht="12.75" customHeight="1">
      <c r="A43" s="17"/>
      <c r="B43" s="25" t="s">
        <v>24</v>
      </c>
      <c r="C43" s="26"/>
      <c r="D43" s="26"/>
      <c r="E43" s="26"/>
      <c r="F43" s="27"/>
      <c r="G43" s="28">
        <f>SUM(G21:G42)</f>
        <v>3060000</v>
      </c>
    </row>
    <row r="44" spans="1:7" ht="12" customHeight="1">
      <c r="A44" s="2"/>
      <c r="B44" s="18"/>
      <c r="C44" s="20"/>
      <c r="D44" s="20"/>
      <c r="E44" s="20"/>
      <c r="F44" s="29"/>
      <c r="G44" s="29"/>
    </row>
    <row r="45" spans="1:7" ht="12" customHeight="1">
      <c r="A45" s="5"/>
      <c r="B45" s="30" t="s">
        <v>25</v>
      </c>
      <c r="C45" s="31"/>
      <c r="D45" s="32"/>
      <c r="E45" s="32"/>
      <c r="F45" s="33"/>
      <c r="G45" s="33"/>
    </row>
    <row r="46" spans="1:7" ht="24" customHeight="1">
      <c r="A46" s="5"/>
      <c r="B46" s="34" t="s">
        <v>17</v>
      </c>
      <c r="C46" s="35" t="s">
        <v>18</v>
      </c>
      <c r="D46" s="35" t="s">
        <v>19</v>
      </c>
      <c r="E46" s="34" t="s">
        <v>20</v>
      </c>
      <c r="F46" s="35" t="s">
        <v>21</v>
      </c>
      <c r="G46" s="34" t="s">
        <v>22</v>
      </c>
    </row>
    <row r="47" spans="1:7" ht="12" customHeight="1">
      <c r="A47" s="5"/>
      <c r="B47" s="36"/>
      <c r="C47" s="37"/>
      <c r="D47" s="37"/>
      <c r="E47" s="37"/>
      <c r="F47" s="114"/>
      <c r="G47" s="114"/>
    </row>
    <row r="48" spans="1:7" ht="12" customHeight="1">
      <c r="A48" s="5"/>
      <c r="B48" s="38" t="s">
        <v>26</v>
      </c>
      <c r="C48" s="39"/>
      <c r="D48" s="39"/>
      <c r="E48" s="39"/>
      <c r="F48" s="40"/>
      <c r="G48" s="115">
        <f>SUM(G47)</f>
        <v>0</v>
      </c>
    </row>
    <row r="49" spans="1:7" ht="12" customHeight="1">
      <c r="A49" s="2"/>
      <c r="B49" s="41"/>
      <c r="C49" s="42"/>
      <c r="D49" s="42"/>
      <c r="E49" s="42"/>
      <c r="F49" s="43"/>
      <c r="G49" s="43"/>
    </row>
    <row r="50" spans="1:7" ht="12" customHeight="1">
      <c r="A50" s="5"/>
      <c r="B50" s="30" t="s">
        <v>27</v>
      </c>
      <c r="C50" s="31"/>
      <c r="D50" s="32"/>
      <c r="E50" s="32"/>
      <c r="F50" s="33"/>
      <c r="G50" s="33"/>
    </row>
    <row r="51" spans="1:7" ht="24" customHeight="1">
      <c r="A51" s="5"/>
      <c r="B51" s="44" t="s">
        <v>17</v>
      </c>
      <c r="C51" s="44" t="s">
        <v>18</v>
      </c>
      <c r="D51" s="44" t="s">
        <v>19</v>
      </c>
      <c r="E51" s="44" t="s">
        <v>20</v>
      </c>
      <c r="F51" s="45" t="s">
        <v>21</v>
      </c>
      <c r="G51" s="44" t="s">
        <v>22</v>
      </c>
    </row>
    <row r="52" spans="1:7" ht="12.75" customHeight="1">
      <c r="A52" s="17"/>
      <c r="B52" s="141" t="s">
        <v>98</v>
      </c>
      <c r="C52" s="142" t="s">
        <v>28</v>
      </c>
      <c r="D52" s="142">
        <v>0.35</v>
      </c>
      <c r="E52" s="142" t="s">
        <v>81</v>
      </c>
      <c r="F52" s="143">
        <v>150000</v>
      </c>
      <c r="G52" s="143">
        <f t="shared" ref="G52:G60" si="1">+D52*F52</f>
        <v>52500</v>
      </c>
    </row>
    <row r="53" spans="1:7" ht="12.75" customHeight="1">
      <c r="A53" s="140"/>
      <c r="B53" s="141" t="s">
        <v>99</v>
      </c>
      <c r="C53" s="142" t="s">
        <v>28</v>
      </c>
      <c r="D53" s="142">
        <v>0.4</v>
      </c>
      <c r="E53" s="142" t="s">
        <v>81</v>
      </c>
      <c r="F53" s="143">
        <v>150000</v>
      </c>
      <c r="G53" s="143">
        <f t="shared" si="1"/>
        <v>60000</v>
      </c>
    </row>
    <row r="54" spans="1:7" ht="12.75" customHeight="1">
      <c r="A54" s="140"/>
      <c r="B54" s="141" t="s">
        <v>85</v>
      </c>
      <c r="C54" s="142" t="s">
        <v>28</v>
      </c>
      <c r="D54" s="142">
        <v>0.1</v>
      </c>
      <c r="E54" s="142" t="s">
        <v>81</v>
      </c>
      <c r="F54" s="143">
        <v>150000</v>
      </c>
      <c r="G54" s="143">
        <f t="shared" si="1"/>
        <v>15000</v>
      </c>
    </row>
    <row r="55" spans="1:7" ht="12.75" customHeight="1">
      <c r="A55" s="140"/>
      <c r="B55" s="141" t="s">
        <v>100</v>
      </c>
      <c r="C55" s="142" t="s">
        <v>28</v>
      </c>
      <c r="D55" s="142">
        <v>0.4</v>
      </c>
      <c r="E55" s="142" t="s">
        <v>81</v>
      </c>
      <c r="F55" s="143">
        <v>150000</v>
      </c>
      <c r="G55" s="143">
        <f t="shared" si="1"/>
        <v>60000</v>
      </c>
    </row>
    <row r="56" spans="1:7" ht="12.75" customHeight="1">
      <c r="A56" s="140"/>
      <c r="B56" s="141" t="s">
        <v>101</v>
      </c>
      <c r="C56" s="142" t="s">
        <v>28</v>
      </c>
      <c r="D56" s="142">
        <v>0.1</v>
      </c>
      <c r="E56" s="142" t="s">
        <v>81</v>
      </c>
      <c r="F56" s="143">
        <v>150000</v>
      </c>
      <c r="G56" s="143">
        <f t="shared" si="1"/>
        <v>15000</v>
      </c>
    </row>
    <row r="57" spans="1:7" ht="12.75" customHeight="1">
      <c r="A57" s="140"/>
      <c r="B57" s="141" t="s">
        <v>102</v>
      </c>
      <c r="C57" s="142" t="s">
        <v>28</v>
      </c>
      <c r="D57" s="142">
        <v>0.1</v>
      </c>
      <c r="E57" s="142" t="s">
        <v>67</v>
      </c>
      <c r="F57" s="143">
        <v>150000</v>
      </c>
      <c r="G57" s="143">
        <f t="shared" si="1"/>
        <v>15000</v>
      </c>
    </row>
    <row r="58" spans="1:7" ht="12.75" customHeight="1">
      <c r="A58" s="140"/>
      <c r="B58" s="141" t="s">
        <v>102</v>
      </c>
      <c r="C58" s="142" t="s">
        <v>28</v>
      </c>
      <c r="D58" s="142">
        <v>0.1</v>
      </c>
      <c r="E58" s="142" t="s">
        <v>87</v>
      </c>
      <c r="F58" s="143">
        <v>150000</v>
      </c>
      <c r="G58" s="143">
        <f t="shared" si="1"/>
        <v>15000</v>
      </c>
    </row>
    <row r="59" spans="1:7" ht="12.75" customHeight="1">
      <c r="A59" s="140"/>
      <c r="B59" s="141" t="s">
        <v>102</v>
      </c>
      <c r="C59" s="142" t="s">
        <v>28</v>
      </c>
      <c r="D59" s="142">
        <v>0.1</v>
      </c>
      <c r="E59" s="142" t="s">
        <v>90</v>
      </c>
      <c r="F59" s="143">
        <v>150000</v>
      </c>
      <c r="G59" s="143">
        <f t="shared" si="1"/>
        <v>15000</v>
      </c>
    </row>
    <row r="60" spans="1:7" ht="12.75" customHeight="1">
      <c r="A60" s="140"/>
      <c r="B60" s="141" t="s">
        <v>103</v>
      </c>
      <c r="C60" s="142" t="s">
        <v>18</v>
      </c>
      <c r="D60" s="142">
        <v>2</v>
      </c>
      <c r="E60" s="142" t="s">
        <v>95</v>
      </c>
      <c r="F60" s="143">
        <v>32000</v>
      </c>
      <c r="G60" s="143">
        <f t="shared" si="1"/>
        <v>64000</v>
      </c>
    </row>
    <row r="61" spans="1:7" ht="25.5" customHeight="1">
      <c r="A61" s="17"/>
      <c r="B61" s="123"/>
      <c r="C61" s="119"/>
      <c r="D61" s="124"/>
      <c r="E61" s="120"/>
      <c r="F61" s="121"/>
      <c r="G61" s="122"/>
    </row>
    <row r="62" spans="1:7" ht="12.75" customHeight="1">
      <c r="A62" s="5"/>
      <c r="B62" s="46" t="s">
        <v>32</v>
      </c>
      <c r="C62" s="47"/>
      <c r="D62" s="47"/>
      <c r="E62" s="47"/>
      <c r="F62" s="48"/>
      <c r="G62" s="49">
        <f>SUM(G52:G61)</f>
        <v>311500</v>
      </c>
    </row>
    <row r="63" spans="1:7" ht="12" customHeight="1">
      <c r="A63" s="2"/>
      <c r="B63" s="41"/>
      <c r="C63" s="42"/>
      <c r="D63" s="42"/>
      <c r="E63" s="42"/>
      <c r="F63" s="43"/>
      <c r="G63" s="43"/>
    </row>
    <row r="64" spans="1:7" ht="12" customHeight="1">
      <c r="A64" s="5"/>
      <c r="B64" s="30" t="s">
        <v>33</v>
      </c>
      <c r="C64" s="31"/>
      <c r="D64" s="32"/>
      <c r="E64" s="32"/>
      <c r="F64" s="33"/>
      <c r="G64" s="33"/>
    </row>
    <row r="65" spans="1:11" ht="24" customHeight="1">
      <c r="A65" s="5"/>
      <c r="B65" s="45" t="s">
        <v>34</v>
      </c>
      <c r="C65" s="45" t="s">
        <v>35</v>
      </c>
      <c r="D65" s="45" t="s">
        <v>36</v>
      </c>
      <c r="E65" s="45" t="s">
        <v>20</v>
      </c>
      <c r="F65" s="45" t="s">
        <v>21</v>
      </c>
      <c r="G65" s="45" t="s">
        <v>22</v>
      </c>
      <c r="K65" s="113"/>
    </row>
    <row r="66" spans="1:11" ht="12.75" customHeight="1">
      <c r="A66" s="17"/>
      <c r="B66" s="141" t="s">
        <v>104</v>
      </c>
      <c r="C66" s="142" t="s">
        <v>105</v>
      </c>
      <c r="D66" s="142">
        <v>5</v>
      </c>
      <c r="E66" s="142" t="s">
        <v>106</v>
      </c>
      <c r="F66" s="143">
        <v>101996</v>
      </c>
      <c r="G66" s="143">
        <f t="shared" ref="G66:G80" si="2">D66*F66</f>
        <v>509980</v>
      </c>
      <c r="K66" s="113"/>
    </row>
    <row r="67" spans="1:11" ht="12.75" customHeight="1">
      <c r="A67" s="17"/>
      <c r="B67" s="144" t="s">
        <v>37</v>
      </c>
      <c r="C67" s="142"/>
      <c r="D67" s="142"/>
      <c r="E67" s="142"/>
      <c r="F67" s="143"/>
      <c r="G67" s="143"/>
      <c r="K67" s="113"/>
    </row>
    <row r="68" spans="1:11" ht="12.75" customHeight="1">
      <c r="A68" s="17"/>
      <c r="B68" s="141" t="s">
        <v>70</v>
      </c>
      <c r="C68" s="142" t="s">
        <v>38</v>
      </c>
      <c r="D68" s="142">
        <v>100</v>
      </c>
      <c r="E68" s="142" t="s">
        <v>131</v>
      </c>
      <c r="F68" s="143">
        <v>479.6</v>
      </c>
      <c r="G68" s="143">
        <f t="shared" si="2"/>
        <v>47960</v>
      </c>
      <c r="K68" s="113"/>
    </row>
    <row r="69" spans="1:11" ht="12.75" customHeight="1">
      <c r="A69" s="17"/>
      <c r="B69" s="141" t="s">
        <v>107</v>
      </c>
      <c r="C69" s="142" t="s">
        <v>38</v>
      </c>
      <c r="D69" s="142">
        <v>200</v>
      </c>
      <c r="E69" s="142" t="s">
        <v>131</v>
      </c>
      <c r="F69" s="143">
        <v>639.6</v>
      </c>
      <c r="G69" s="143">
        <f t="shared" si="2"/>
        <v>127920</v>
      </c>
      <c r="K69" s="113"/>
    </row>
    <row r="70" spans="1:11" ht="12.75" customHeight="1">
      <c r="A70" s="17"/>
      <c r="B70" s="141" t="s">
        <v>108</v>
      </c>
      <c r="C70" s="142" t="s">
        <v>38</v>
      </c>
      <c r="D70" s="142">
        <v>150</v>
      </c>
      <c r="E70" s="142" t="s">
        <v>131</v>
      </c>
      <c r="F70" s="143">
        <v>488</v>
      </c>
      <c r="G70" s="143">
        <f t="shared" si="2"/>
        <v>73200</v>
      </c>
      <c r="K70" s="113"/>
    </row>
    <row r="71" spans="1:11" ht="12.75" customHeight="1">
      <c r="A71" s="17"/>
      <c r="B71" s="141" t="s">
        <v>109</v>
      </c>
      <c r="C71" s="142" t="s">
        <v>68</v>
      </c>
      <c r="D71" s="142">
        <v>1</v>
      </c>
      <c r="E71" s="142" t="s">
        <v>65</v>
      </c>
      <c r="F71" s="143">
        <v>6863</v>
      </c>
      <c r="G71" s="143">
        <f t="shared" si="2"/>
        <v>6863</v>
      </c>
      <c r="K71" s="113"/>
    </row>
    <row r="72" spans="1:11" ht="24">
      <c r="A72" s="17"/>
      <c r="B72" s="141" t="s">
        <v>110</v>
      </c>
      <c r="C72" s="142" t="s">
        <v>68</v>
      </c>
      <c r="D72" s="142">
        <v>8</v>
      </c>
      <c r="E72" s="153" t="s">
        <v>111</v>
      </c>
      <c r="F72" s="143">
        <v>17656</v>
      </c>
      <c r="G72" s="143">
        <f t="shared" si="2"/>
        <v>141248</v>
      </c>
      <c r="K72" s="113"/>
    </row>
    <row r="73" spans="1:11" ht="24">
      <c r="A73" s="17"/>
      <c r="B73" s="141" t="s">
        <v>112</v>
      </c>
      <c r="C73" s="142" t="s">
        <v>68</v>
      </c>
      <c r="D73" s="142">
        <v>8</v>
      </c>
      <c r="E73" s="153" t="s">
        <v>111</v>
      </c>
      <c r="F73" s="143">
        <v>5538</v>
      </c>
      <c r="G73" s="143">
        <f t="shared" si="2"/>
        <v>44304</v>
      </c>
      <c r="K73" s="113"/>
    </row>
    <row r="74" spans="1:11" ht="24">
      <c r="A74" s="17"/>
      <c r="B74" s="141" t="s">
        <v>113</v>
      </c>
      <c r="C74" s="142" t="s">
        <v>68</v>
      </c>
      <c r="D74" s="142">
        <v>6</v>
      </c>
      <c r="E74" s="153" t="s">
        <v>111</v>
      </c>
      <c r="F74" s="143">
        <v>9490</v>
      </c>
      <c r="G74" s="143">
        <f t="shared" si="2"/>
        <v>56940</v>
      </c>
      <c r="K74" s="113"/>
    </row>
    <row r="75" spans="1:11" ht="24">
      <c r="A75" s="17"/>
      <c r="B75" s="141" t="s">
        <v>114</v>
      </c>
      <c r="C75" s="142" t="s">
        <v>68</v>
      </c>
      <c r="D75" s="142">
        <v>6</v>
      </c>
      <c r="E75" s="153" t="s">
        <v>111</v>
      </c>
      <c r="F75" s="143">
        <v>5454</v>
      </c>
      <c r="G75" s="143">
        <f t="shared" si="2"/>
        <v>32724</v>
      </c>
      <c r="K75" s="113"/>
    </row>
    <row r="76" spans="1:11" ht="15">
      <c r="A76" s="17"/>
      <c r="B76" s="141" t="s">
        <v>70</v>
      </c>
      <c r="C76" s="142" t="s">
        <v>38</v>
      </c>
      <c r="D76" s="142">
        <v>70</v>
      </c>
      <c r="E76" s="153" t="s">
        <v>67</v>
      </c>
      <c r="F76" s="143">
        <v>479.6</v>
      </c>
      <c r="G76" s="143">
        <f t="shared" si="2"/>
        <v>33572</v>
      </c>
      <c r="K76" s="113"/>
    </row>
    <row r="77" spans="1:11" ht="15">
      <c r="A77" s="17"/>
      <c r="B77" s="141" t="s">
        <v>115</v>
      </c>
      <c r="C77" s="142" t="s">
        <v>38</v>
      </c>
      <c r="D77" s="142">
        <v>200</v>
      </c>
      <c r="E77" s="153" t="s">
        <v>67</v>
      </c>
      <c r="F77" s="143">
        <v>856.4</v>
      </c>
      <c r="G77" s="143">
        <f t="shared" si="2"/>
        <v>171280</v>
      </c>
      <c r="K77" s="113"/>
    </row>
    <row r="78" spans="1:11" ht="15">
      <c r="A78" s="17"/>
      <c r="B78" s="141" t="s">
        <v>115</v>
      </c>
      <c r="C78" s="142" t="s">
        <v>38</v>
      </c>
      <c r="D78" s="142">
        <v>200</v>
      </c>
      <c r="E78" s="153" t="s">
        <v>87</v>
      </c>
      <c r="F78" s="143">
        <v>856.4</v>
      </c>
      <c r="G78" s="143">
        <f t="shared" si="2"/>
        <v>171280</v>
      </c>
      <c r="K78" s="113"/>
    </row>
    <row r="79" spans="1:11" ht="15">
      <c r="A79" s="17"/>
      <c r="B79" s="141" t="s">
        <v>116</v>
      </c>
      <c r="C79" s="142" t="s">
        <v>68</v>
      </c>
      <c r="D79" s="142">
        <v>2</v>
      </c>
      <c r="E79" s="153" t="s">
        <v>87</v>
      </c>
      <c r="F79" s="143">
        <v>29363.25</v>
      </c>
      <c r="G79" s="143">
        <f t="shared" si="2"/>
        <v>58726.5</v>
      </c>
      <c r="K79" s="113"/>
    </row>
    <row r="80" spans="1:11" ht="15">
      <c r="A80" s="17"/>
      <c r="B80" s="141" t="s">
        <v>115</v>
      </c>
      <c r="C80" s="142" t="s">
        <v>38</v>
      </c>
      <c r="D80" s="142">
        <v>200</v>
      </c>
      <c r="E80" s="153" t="s">
        <v>90</v>
      </c>
      <c r="F80" s="143">
        <v>856.4</v>
      </c>
      <c r="G80" s="143">
        <f t="shared" si="2"/>
        <v>171280</v>
      </c>
      <c r="K80" s="113"/>
    </row>
    <row r="81" spans="1:11" ht="15">
      <c r="A81" s="17"/>
      <c r="B81" s="144" t="s">
        <v>71</v>
      </c>
      <c r="C81" s="142"/>
      <c r="D81" s="142"/>
      <c r="E81" s="153"/>
      <c r="F81" s="143"/>
      <c r="G81" s="143"/>
      <c r="K81" s="113"/>
    </row>
    <row r="82" spans="1:11" ht="15">
      <c r="A82" s="17"/>
      <c r="B82" s="141" t="s">
        <v>117</v>
      </c>
      <c r="C82" s="142" t="s">
        <v>68</v>
      </c>
      <c r="D82" s="142">
        <v>0.5</v>
      </c>
      <c r="E82" s="153" t="s">
        <v>132</v>
      </c>
      <c r="F82" s="143">
        <v>58726.5</v>
      </c>
      <c r="G82" s="143">
        <f t="shared" ref="G82" si="3">D82*F82</f>
        <v>29363.25</v>
      </c>
      <c r="K82" s="113"/>
    </row>
    <row r="83" spans="1:11" ht="24">
      <c r="A83" s="17"/>
      <c r="B83" s="141" t="s">
        <v>118</v>
      </c>
      <c r="C83" s="142" t="s">
        <v>68</v>
      </c>
      <c r="D83" s="142">
        <v>0.25</v>
      </c>
      <c r="E83" s="153" t="s">
        <v>31</v>
      </c>
      <c r="F83" s="143">
        <v>109050</v>
      </c>
      <c r="G83" s="143">
        <f>D83*F83</f>
        <v>27262.5</v>
      </c>
      <c r="K83" s="113"/>
    </row>
    <row r="84" spans="1:11" ht="15">
      <c r="A84" s="17"/>
      <c r="B84" s="144" t="s">
        <v>39</v>
      </c>
      <c r="C84" s="142"/>
      <c r="D84" s="142"/>
      <c r="E84" s="142"/>
      <c r="F84" s="143"/>
      <c r="G84" s="143"/>
      <c r="K84" s="113"/>
    </row>
    <row r="85" spans="1:11" ht="15">
      <c r="A85" s="17"/>
      <c r="B85" s="141" t="s">
        <v>119</v>
      </c>
      <c r="C85" s="142" t="s">
        <v>38</v>
      </c>
      <c r="D85" s="142">
        <v>20</v>
      </c>
      <c r="E85" s="142" t="s">
        <v>131</v>
      </c>
      <c r="F85" s="143">
        <v>25785</v>
      </c>
      <c r="G85" s="143">
        <f t="shared" ref="G85:G86" si="4">D85*F85</f>
        <v>515700</v>
      </c>
      <c r="K85" s="113"/>
    </row>
    <row r="86" spans="1:11" ht="15">
      <c r="A86" s="17"/>
      <c r="B86" s="141" t="s">
        <v>120</v>
      </c>
      <c r="C86" s="142" t="s">
        <v>38</v>
      </c>
      <c r="D86" s="142">
        <v>0.4</v>
      </c>
      <c r="E86" s="142" t="s">
        <v>30</v>
      </c>
      <c r="F86" s="143">
        <v>15940.05</v>
      </c>
      <c r="G86" s="143">
        <f t="shared" si="4"/>
        <v>6376.02</v>
      </c>
      <c r="K86" s="113"/>
    </row>
    <row r="87" spans="1:11" ht="12.6" hidden="1" customHeight="1">
      <c r="A87" s="17"/>
      <c r="B87" s="129"/>
      <c r="C87" s="127"/>
      <c r="D87" s="127"/>
      <c r="E87" s="127"/>
      <c r="F87" s="128"/>
      <c r="G87" s="128"/>
      <c r="K87" s="113"/>
    </row>
    <row r="88" spans="1:11" ht="12.75" customHeight="1">
      <c r="A88" s="17"/>
      <c r="B88" s="126"/>
      <c r="C88" s="116"/>
      <c r="D88" s="116"/>
      <c r="E88" s="116"/>
      <c r="F88" s="117"/>
      <c r="G88" s="118"/>
    </row>
    <row r="89" spans="1:11" ht="13.5" customHeight="1">
      <c r="A89" s="5"/>
      <c r="B89" s="50" t="s">
        <v>40</v>
      </c>
      <c r="C89" s="51"/>
      <c r="D89" s="51"/>
      <c r="E89" s="51"/>
      <c r="F89" s="52"/>
      <c r="G89" s="53">
        <f>SUM(G66:G88)</f>
        <v>2225979.27</v>
      </c>
    </row>
    <row r="90" spans="1:11" ht="12" customHeight="1">
      <c r="A90" s="2"/>
      <c r="B90" s="41"/>
      <c r="C90" s="42"/>
      <c r="D90" s="42"/>
      <c r="E90" s="54"/>
      <c r="F90" s="43"/>
      <c r="G90" s="43"/>
    </row>
    <row r="91" spans="1:11" ht="12" customHeight="1">
      <c r="A91" s="5"/>
      <c r="B91" s="30" t="s">
        <v>41</v>
      </c>
      <c r="C91" s="31"/>
      <c r="D91" s="32"/>
      <c r="E91" s="32"/>
      <c r="F91" s="33"/>
      <c r="G91" s="33"/>
    </row>
    <row r="92" spans="1:11" ht="24" customHeight="1">
      <c r="A92" s="5"/>
      <c r="B92" s="44" t="s">
        <v>42</v>
      </c>
      <c r="C92" s="45" t="s">
        <v>35</v>
      </c>
      <c r="D92" s="45" t="s">
        <v>36</v>
      </c>
      <c r="E92" s="44" t="s">
        <v>20</v>
      </c>
      <c r="F92" s="45" t="s">
        <v>21</v>
      </c>
      <c r="G92" s="44" t="s">
        <v>22</v>
      </c>
    </row>
    <row r="93" spans="1:11" ht="15">
      <c r="A93" s="71"/>
      <c r="B93" s="141" t="s">
        <v>121</v>
      </c>
      <c r="C93" s="142" t="s">
        <v>38</v>
      </c>
      <c r="D93" s="142">
        <v>100</v>
      </c>
      <c r="E93" s="142" t="s">
        <v>72</v>
      </c>
      <c r="F93" s="143">
        <v>250</v>
      </c>
      <c r="G93" s="143">
        <f t="shared" ref="G93" si="5">D93*F93</f>
        <v>25000</v>
      </c>
    </row>
    <row r="94" spans="1:11" ht="15">
      <c r="A94" s="71"/>
      <c r="B94" s="141" t="s">
        <v>122</v>
      </c>
      <c r="C94" s="142" t="s">
        <v>18</v>
      </c>
      <c r="D94" s="142">
        <v>10</v>
      </c>
      <c r="E94" s="142" t="s">
        <v>30</v>
      </c>
      <c r="F94" s="143">
        <v>15000</v>
      </c>
      <c r="G94" s="143">
        <f>D94*F94</f>
        <v>150000</v>
      </c>
    </row>
    <row r="95" spans="1:11" ht="15">
      <c r="A95" s="71"/>
      <c r="B95" s="141" t="s">
        <v>123</v>
      </c>
      <c r="C95" s="142" t="s">
        <v>18</v>
      </c>
      <c r="D95" s="142">
        <v>40</v>
      </c>
      <c r="E95" s="142" t="s">
        <v>95</v>
      </c>
      <c r="F95" s="143">
        <v>1500</v>
      </c>
      <c r="G95" s="143">
        <f>+D95*F95</f>
        <v>60000</v>
      </c>
    </row>
    <row r="96" spans="1:11" ht="15">
      <c r="A96" s="71"/>
      <c r="B96" s="145" t="s">
        <v>124</v>
      </c>
      <c r="C96" s="146" t="s">
        <v>125</v>
      </c>
      <c r="D96" s="146">
        <v>8000</v>
      </c>
      <c r="E96" s="147" t="s">
        <v>72</v>
      </c>
      <c r="F96" s="148">
        <v>57.5</v>
      </c>
      <c r="G96" s="148">
        <f>+D96*F96</f>
        <v>460000</v>
      </c>
    </row>
    <row r="97" spans="1:7" ht="15">
      <c r="A97" s="17"/>
      <c r="B97" s="130"/>
      <c r="C97" s="131"/>
      <c r="D97" s="132"/>
      <c r="E97" s="132"/>
      <c r="F97" s="132"/>
      <c r="G97" s="132"/>
    </row>
    <row r="98" spans="1:7" ht="13.5" customHeight="1">
      <c r="A98" s="5"/>
      <c r="B98" s="55" t="s">
        <v>43</v>
      </c>
      <c r="C98" s="56"/>
      <c r="D98" s="56"/>
      <c r="E98" s="56"/>
      <c r="F98" s="57"/>
      <c r="G98" s="58">
        <f>SUM(G93:G97)</f>
        <v>695000</v>
      </c>
    </row>
    <row r="99" spans="1:7" ht="12" customHeight="1">
      <c r="A99" s="2"/>
      <c r="B99" s="74"/>
      <c r="C99" s="74"/>
      <c r="D99" s="74"/>
      <c r="E99" s="74"/>
      <c r="F99" s="75"/>
      <c r="G99" s="75"/>
    </row>
    <row r="100" spans="1:7" ht="12" customHeight="1">
      <c r="A100" s="71"/>
      <c r="B100" s="76" t="s">
        <v>44</v>
      </c>
      <c r="C100" s="77"/>
      <c r="D100" s="77"/>
      <c r="E100" s="77"/>
      <c r="F100" s="77"/>
      <c r="G100" s="78">
        <f>G43+G48+G62+G89+G98</f>
        <v>6292479.2699999996</v>
      </c>
    </row>
    <row r="101" spans="1:7" ht="12" customHeight="1">
      <c r="A101" s="71"/>
      <c r="B101" s="79" t="s">
        <v>45</v>
      </c>
      <c r="C101" s="60"/>
      <c r="D101" s="60"/>
      <c r="E101" s="60"/>
      <c r="F101" s="60"/>
      <c r="G101" s="80">
        <f>G100*0.05</f>
        <v>314623.96350000001</v>
      </c>
    </row>
    <row r="102" spans="1:7" ht="12" customHeight="1">
      <c r="A102" s="71"/>
      <c r="B102" s="81" t="s">
        <v>46</v>
      </c>
      <c r="C102" s="59"/>
      <c r="D102" s="59"/>
      <c r="E102" s="59"/>
      <c r="F102" s="59"/>
      <c r="G102" s="82">
        <f>G101+G100</f>
        <v>6607103.2334999992</v>
      </c>
    </row>
    <row r="103" spans="1:7" ht="12" customHeight="1">
      <c r="A103" s="71"/>
      <c r="B103" s="79" t="s">
        <v>47</v>
      </c>
      <c r="C103" s="60"/>
      <c r="D103" s="60"/>
      <c r="E103" s="60"/>
      <c r="F103" s="60"/>
      <c r="G103" s="80">
        <f>G12</f>
        <v>10000000</v>
      </c>
    </row>
    <row r="104" spans="1:7" ht="12" customHeight="1">
      <c r="A104" s="71"/>
      <c r="B104" s="83" t="s">
        <v>48</v>
      </c>
      <c r="C104" s="84"/>
      <c r="D104" s="84"/>
      <c r="E104" s="84"/>
      <c r="F104" s="84"/>
      <c r="G104" s="85">
        <f>G103-G102</f>
        <v>3392896.7665000008</v>
      </c>
    </row>
    <row r="105" spans="1:7" ht="12" customHeight="1">
      <c r="A105" s="71"/>
      <c r="B105" s="72" t="s">
        <v>49</v>
      </c>
      <c r="C105" s="73"/>
      <c r="D105" s="73"/>
      <c r="E105" s="73"/>
      <c r="F105" s="73"/>
      <c r="G105" s="68"/>
    </row>
    <row r="106" spans="1:7" ht="12.75" customHeight="1" thickBot="1">
      <c r="A106" s="71"/>
      <c r="B106" s="86"/>
      <c r="C106" s="73"/>
      <c r="D106" s="73"/>
      <c r="E106" s="73"/>
      <c r="F106" s="73"/>
      <c r="G106" s="68"/>
    </row>
    <row r="107" spans="1:7" ht="12" customHeight="1">
      <c r="A107" s="71"/>
      <c r="B107" s="98" t="s">
        <v>50</v>
      </c>
      <c r="C107" s="99"/>
      <c r="D107" s="99"/>
      <c r="E107" s="99"/>
      <c r="F107" s="100"/>
      <c r="G107" s="68"/>
    </row>
    <row r="108" spans="1:7" ht="12" customHeight="1">
      <c r="A108" s="71"/>
      <c r="B108" s="101" t="s">
        <v>51</v>
      </c>
      <c r="C108" s="70"/>
      <c r="D108" s="70"/>
      <c r="E108" s="70"/>
      <c r="F108" s="102"/>
      <c r="G108" s="68"/>
    </row>
    <row r="109" spans="1:7" ht="12" customHeight="1">
      <c r="A109" s="71"/>
      <c r="B109" s="101" t="s">
        <v>129</v>
      </c>
      <c r="C109" s="70"/>
      <c r="D109" s="70"/>
      <c r="E109" s="70"/>
      <c r="F109" s="102"/>
      <c r="G109" s="68"/>
    </row>
    <row r="110" spans="1:7" ht="12" customHeight="1">
      <c r="A110" s="71"/>
      <c r="B110" s="101" t="s">
        <v>130</v>
      </c>
      <c r="C110" s="70"/>
      <c r="D110" s="70"/>
      <c r="E110" s="70"/>
      <c r="F110" s="102"/>
      <c r="G110" s="68"/>
    </row>
    <row r="111" spans="1:7" ht="12" customHeight="1">
      <c r="A111" s="71"/>
      <c r="B111" s="101" t="s">
        <v>52</v>
      </c>
      <c r="C111" s="70"/>
      <c r="D111" s="70"/>
      <c r="E111" s="70"/>
      <c r="F111" s="102"/>
      <c r="G111" s="68"/>
    </row>
    <row r="112" spans="1:7" ht="12" customHeight="1">
      <c r="A112" s="71"/>
      <c r="B112" s="101" t="s">
        <v>53</v>
      </c>
      <c r="C112" s="70"/>
      <c r="D112" s="70"/>
      <c r="E112" s="70"/>
      <c r="F112" s="102"/>
      <c r="G112" s="68"/>
    </row>
    <row r="113" spans="1:7" ht="12.75" customHeight="1" thickBot="1">
      <c r="A113" s="71"/>
      <c r="B113" s="103" t="s">
        <v>54</v>
      </c>
      <c r="C113" s="104"/>
      <c r="D113" s="104"/>
      <c r="E113" s="104"/>
      <c r="F113" s="105"/>
      <c r="G113" s="68"/>
    </row>
    <row r="114" spans="1:7" ht="12.75" customHeight="1">
      <c r="A114" s="71"/>
      <c r="B114" s="96"/>
      <c r="C114" s="70"/>
      <c r="D114" s="70"/>
      <c r="E114" s="70"/>
      <c r="F114" s="70"/>
      <c r="G114" s="68"/>
    </row>
    <row r="115" spans="1:7" ht="15" customHeight="1" thickBot="1">
      <c r="A115" s="71"/>
      <c r="B115" s="154" t="s">
        <v>55</v>
      </c>
      <c r="C115" s="155"/>
      <c r="D115" s="95"/>
      <c r="E115" s="62"/>
      <c r="F115" s="62"/>
      <c r="G115" s="68"/>
    </row>
    <row r="116" spans="1:7" ht="12" customHeight="1">
      <c r="A116" s="71"/>
      <c r="B116" s="88" t="s">
        <v>42</v>
      </c>
      <c r="C116" s="63" t="s">
        <v>56</v>
      </c>
      <c r="D116" s="89" t="s">
        <v>57</v>
      </c>
      <c r="E116" s="62"/>
      <c r="F116" s="62"/>
      <c r="G116" s="68"/>
    </row>
    <row r="117" spans="1:7" ht="12" customHeight="1">
      <c r="A117" s="71"/>
      <c r="B117" s="90" t="s">
        <v>58</v>
      </c>
      <c r="C117" s="64">
        <f>+G43</f>
        <v>3060000</v>
      </c>
      <c r="D117" s="91">
        <f>(C117/C123)</f>
        <v>0.46313791261575576</v>
      </c>
      <c r="E117" s="62"/>
      <c r="F117" s="62"/>
      <c r="G117" s="68"/>
    </row>
    <row r="118" spans="1:7" ht="12" customHeight="1">
      <c r="A118" s="71"/>
      <c r="B118" s="90" t="s">
        <v>59</v>
      </c>
      <c r="C118" s="64">
        <f>+G48</f>
        <v>0</v>
      </c>
      <c r="D118" s="91">
        <v>0</v>
      </c>
      <c r="E118" s="62"/>
      <c r="F118" s="62"/>
      <c r="G118" s="68"/>
    </row>
    <row r="119" spans="1:7" ht="12" customHeight="1">
      <c r="A119" s="71"/>
      <c r="B119" s="90" t="s">
        <v>60</v>
      </c>
      <c r="C119" s="64">
        <f>+G62</f>
        <v>311500</v>
      </c>
      <c r="D119" s="91">
        <f>(C119/C123)</f>
        <v>4.7146228686211739E-2</v>
      </c>
      <c r="E119" s="62"/>
      <c r="F119" s="62"/>
      <c r="G119" s="68"/>
    </row>
    <row r="120" spans="1:7" ht="12" customHeight="1">
      <c r="A120" s="71"/>
      <c r="B120" s="90" t="s">
        <v>34</v>
      </c>
      <c r="C120" s="64">
        <f>+G89</f>
        <v>2225979.27</v>
      </c>
      <c r="D120" s="91">
        <f>(C120/C123)</f>
        <v>0.33690699105677901</v>
      </c>
      <c r="E120" s="62"/>
      <c r="F120" s="62"/>
      <c r="G120" s="68"/>
    </row>
    <row r="121" spans="1:7" ht="12" customHeight="1">
      <c r="A121" s="71"/>
      <c r="B121" s="90" t="s">
        <v>61</v>
      </c>
      <c r="C121" s="65">
        <f>+G98</f>
        <v>695000</v>
      </c>
      <c r="D121" s="91">
        <f>(C121/C123)</f>
        <v>0.10518982002220596</v>
      </c>
      <c r="E121" s="67"/>
      <c r="F121" s="67"/>
      <c r="G121" s="68"/>
    </row>
    <row r="122" spans="1:7" ht="12" customHeight="1">
      <c r="A122" s="71"/>
      <c r="B122" s="90" t="s">
        <v>62</v>
      </c>
      <c r="C122" s="65">
        <f>+G101</f>
        <v>314623.96350000001</v>
      </c>
      <c r="D122" s="91">
        <f>(C122/C123)</f>
        <v>4.761904761904763E-2</v>
      </c>
      <c r="E122" s="67"/>
      <c r="F122" s="67"/>
      <c r="G122" s="68"/>
    </row>
    <row r="123" spans="1:7" ht="12.75" customHeight="1" thickBot="1">
      <c r="A123" s="71"/>
      <c r="B123" s="92" t="s">
        <v>63</v>
      </c>
      <c r="C123" s="93">
        <f>SUM(C117:C122)</f>
        <v>6607103.2334999992</v>
      </c>
      <c r="D123" s="94">
        <f>SUM(D117:D122)</f>
        <v>1.0000000000000002</v>
      </c>
      <c r="E123" s="67"/>
      <c r="F123" s="67"/>
      <c r="G123" s="68"/>
    </row>
    <row r="124" spans="1:7" ht="12" customHeight="1">
      <c r="A124" s="71"/>
      <c r="B124" s="86"/>
      <c r="C124" s="73"/>
      <c r="D124" s="73"/>
      <c r="E124" s="73"/>
      <c r="F124" s="73"/>
      <c r="G124" s="68"/>
    </row>
    <row r="125" spans="1:7" ht="12.75" customHeight="1">
      <c r="A125" s="71"/>
      <c r="B125" s="87"/>
      <c r="C125" s="73"/>
      <c r="D125" s="73"/>
      <c r="E125" s="73"/>
      <c r="F125" s="73"/>
      <c r="G125" s="68"/>
    </row>
    <row r="126" spans="1:7" ht="12" customHeight="1" thickBot="1">
      <c r="A126" s="61"/>
      <c r="B126" s="107"/>
      <c r="C126" s="108" t="s">
        <v>126</v>
      </c>
      <c r="D126" s="109"/>
      <c r="E126" s="110"/>
      <c r="F126" s="66"/>
      <c r="G126" s="68"/>
    </row>
    <row r="127" spans="1:7" ht="12" customHeight="1">
      <c r="A127" s="71"/>
      <c r="B127" s="111" t="s">
        <v>127</v>
      </c>
      <c r="C127" s="125">
        <v>8000</v>
      </c>
      <c r="D127" s="164">
        <v>9000</v>
      </c>
      <c r="E127" s="165">
        <v>10000</v>
      </c>
      <c r="F127" s="106"/>
      <c r="G127" s="69"/>
    </row>
    <row r="128" spans="1:7" ht="12.75" customHeight="1" thickBot="1">
      <c r="A128" s="71"/>
      <c r="B128" s="92" t="s">
        <v>128</v>
      </c>
      <c r="C128" s="93">
        <f>(G102/C127)</f>
        <v>825.88790418749988</v>
      </c>
      <c r="D128" s="93">
        <f>(G102/D127)</f>
        <v>734.12258149999991</v>
      </c>
      <c r="E128" s="112">
        <f>(G102/E127)</f>
        <v>660.71032334999995</v>
      </c>
      <c r="F128" s="106"/>
      <c r="G128" s="69"/>
    </row>
    <row r="129" spans="1:7" ht="15.6" customHeight="1">
      <c r="A129" s="71"/>
      <c r="B129" s="97" t="s">
        <v>64</v>
      </c>
      <c r="C129" s="70"/>
      <c r="D129" s="70"/>
      <c r="E129" s="70"/>
      <c r="F129" s="70"/>
      <c r="G129" s="70"/>
    </row>
  </sheetData>
  <mergeCells count="8">
    <mergeCell ref="B115:C11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2021-03-01T14:29:57Z</cp:lastPrinted>
  <dcterms:created xsi:type="dcterms:W3CDTF">2020-11-27T12:49:26Z</dcterms:created>
  <dcterms:modified xsi:type="dcterms:W3CDTF">2021-04-07T15:14:46Z</dcterms:modified>
</cp:coreProperties>
</file>