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uracautin\"/>
    </mc:Choice>
  </mc:AlternateContent>
  <bookViews>
    <workbookView xWindow="0" yWindow="0" windowWidth="28800" windowHeight="12300"/>
  </bookViews>
  <sheets>
    <sheet name="Ballica trebo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G50" i="1" s="1"/>
  <c r="G51" i="1" l="1"/>
  <c r="C74" i="1" s="1"/>
  <c r="G22" i="1" l="1"/>
  <c r="G23" i="1" s="1"/>
  <c r="G44" i="1"/>
  <c r="G43" i="1"/>
  <c r="G36" i="1"/>
  <c r="G33" i="1"/>
  <c r="G34" i="1"/>
  <c r="G35" i="1"/>
  <c r="G37" i="1"/>
  <c r="G32" i="1"/>
  <c r="G42" i="1"/>
  <c r="G45" i="1"/>
  <c r="G12" i="1"/>
  <c r="G56" i="1"/>
  <c r="C70" i="1" l="1"/>
  <c r="G46" i="1"/>
  <c r="G38" i="1"/>
  <c r="C72" i="1" s="1"/>
  <c r="G53" i="1" l="1"/>
  <c r="C73" i="1"/>
  <c r="G54" i="1"/>
  <c r="C75" i="1" s="1"/>
  <c r="G55" i="1" l="1"/>
  <c r="C76" i="1"/>
  <c r="E81" i="1" l="1"/>
  <c r="G57" i="1"/>
  <c r="D75" i="1"/>
  <c r="C81" i="1"/>
  <c r="D81" i="1"/>
  <c r="D70" i="1"/>
  <c r="D72" i="1"/>
  <c r="D74" i="1"/>
  <c r="D73" i="1"/>
  <c r="D76" i="1" l="1"/>
</calcChain>
</file>

<file path=xl/sharedStrings.xml><?xml version="1.0" encoding="utf-8"?>
<sst xmlns="http://schemas.openxmlformats.org/spreadsheetml/2006/main" count="132" uniqueCount="95">
  <si>
    <t>RUBRO O CULTIVO</t>
  </si>
  <si>
    <t>Pradera Bianual</t>
  </si>
  <si>
    <t>RENDIMIENTO (Fardos/ha)</t>
  </si>
  <si>
    <t>VARIEDAD</t>
  </si>
  <si>
    <t>Ballica trebol</t>
  </si>
  <si>
    <t>FECHA ESTIMADA  PRECIO VENTA</t>
  </si>
  <si>
    <t>Diciembre- Marzo</t>
  </si>
  <si>
    <t>NIVEL TECNOLÓGICO</t>
  </si>
  <si>
    <t>Medio</t>
  </si>
  <si>
    <t>PRECIO ESPERADO ($/fardo)</t>
  </si>
  <si>
    <t>REGIÓN</t>
  </si>
  <si>
    <t>Araucania</t>
  </si>
  <si>
    <t>INGRESO ESPERADO, con IVA ($)</t>
  </si>
  <si>
    <t>AGENCIA DE ÁREA</t>
  </si>
  <si>
    <t>Curacautin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</si>
  <si>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</si>
  <si>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</si>
  <si>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</si>
  <si>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</si>
  <si>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</si>
  <si>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</si>
  <si>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</si>
  <si>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</si>
  <si>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</si>
  <si>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</si>
  <si>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</si>
  <si>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</si>
  <si>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</si>
  <si>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</si>
  <si>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</si>
  <si>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cercos</t>
  </si>
  <si>
    <t>JH</t>
  </si>
  <si>
    <t>Agosto</t>
  </si>
  <si>
    <t>Guarda</t>
  </si>
  <si>
    <t>Diciembre-Febrero</t>
  </si>
  <si>
    <t>Subtotal Jornadas Hombre</t>
  </si>
  <si>
    <t>JORNADAS ANIMAL</t>
  </si>
  <si>
    <t>Subtotal Jornadas Animal</t>
  </si>
  <si>
    <t>MAQUINARIA</t>
  </si>
  <si>
    <t xml:space="preserve">Araduras </t>
  </si>
  <si>
    <t>Abril -Mayo</t>
  </si>
  <si>
    <t>Rastrajes (offset)</t>
  </si>
  <si>
    <t>Septiembre</t>
  </si>
  <si>
    <t>Vibrocultivador o clavos</t>
  </si>
  <si>
    <t>Rodon</t>
  </si>
  <si>
    <t>Fertilizacion</t>
  </si>
  <si>
    <t>Siembra</t>
  </si>
  <si>
    <t>Subtotal Costo Maquinaria</t>
  </si>
  <si>
    <t>INSUMOS</t>
  </si>
  <si>
    <t>Insumos</t>
  </si>
  <si>
    <t>Unidad (Kg/l/u)</t>
  </si>
  <si>
    <t xml:space="preserve">Cantidad </t>
  </si>
  <si>
    <t>Ballica bianual</t>
  </si>
  <si>
    <t>Kg</t>
  </si>
  <si>
    <t>Trebol rosado</t>
  </si>
  <si>
    <t>Herbicidas</t>
  </si>
  <si>
    <t>Lt</t>
  </si>
  <si>
    <t>Octubre</t>
  </si>
  <si>
    <t>Mezcla alta fertilidad 11-30-11</t>
  </si>
  <si>
    <t>Subtotal Insumos</t>
  </si>
  <si>
    <t>OTROS</t>
  </si>
  <si>
    <t>Item</t>
  </si>
  <si>
    <t>Cantidad (Kg/ha)</t>
  </si>
  <si>
    <t xml:space="preserve"> Precio Unitario ($/kg) </t>
  </si>
  <si>
    <t xml:space="preserve">Traslados 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</si>
  <si>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</si>
  <si>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</si>
  <si>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</si>
  <si>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</si>
  <si>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</si>
  <si>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</si>
  <si>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</si>
  <si>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</si>
  <si>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</si>
  <si>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</si>
  <si>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</si>
  <si>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</si>
  <si>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</si>
  <si>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</si>
  <si>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</si>
  <si>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</si>
  <si>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</si>
  <si>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</si>
  <si>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</si>
  <si>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</si>
  <si>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</si>
  <si>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</si>
  <si>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</si>
  <si>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</si>
  <si>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</si>
  <si>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(fardos/ha)</t>
  </si>
  <si>
    <t>Rendimiento (fardos/ha)</t>
  </si>
  <si>
    <t>Costo unitario ($/fardo) (*)</t>
  </si>
  <si>
    <t>(*): Este valor representa el valor mìnimo de venta del producto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</si>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</sst>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sz val="8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 applyNumberFormat="0" applyFill="0" applyBorder="0" applyProtection="0"/>
    <xf numFmtId="0" fontId="16" fillId="0" borderId="17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2" borderId="15" xfId="0" applyFont="1" applyFill="1" applyBorder="1" applyAlignment="1"/>
    <xf numFmtId="0" fontId="12" fillId="6" borderId="17" xfId="0" applyFont="1" applyFill="1" applyBorder="1" applyAlignment="1"/>
    <xf numFmtId="49" fontId="10" fillId="7" borderId="18" xfId="0" applyNumberFormat="1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4" fillId="2" borderId="17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0" fillId="7" borderId="28" xfId="0" applyNumberFormat="1" applyFont="1" applyFill="1" applyBorder="1" applyAlignment="1">
      <alignment vertical="center"/>
    </xf>
    <xf numFmtId="49" fontId="12" fillId="7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>
      <alignment vertical="center"/>
    </xf>
    <xf numFmtId="165" fontId="10" fillId="7" borderId="33" xfId="0" applyNumberFormat="1" applyFont="1" applyFill="1" applyBorder="1" applyAlignment="1">
      <alignment vertical="center"/>
    </xf>
    <xf numFmtId="9" fontId="10" fillId="7" borderId="34" xfId="0" applyNumberFormat="1" applyFont="1" applyFill="1" applyBorder="1" applyAlignment="1">
      <alignment vertical="center"/>
    </xf>
    <xf numFmtId="0" fontId="12" fillId="8" borderId="37" xfId="0" applyFont="1" applyFill="1" applyBorder="1" applyAlignment="1"/>
    <xf numFmtId="0" fontId="12" fillId="2" borderId="17" xfId="0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6" borderId="17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49" fontId="15" fillId="8" borderId="17" xfId="0" applyNumberFormat="1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0" fontId="7" fillId="8" borderId="46" xfId="0" applyFont="1" applyFill="1" applyBorder="1" applyAlignment="1">
      <alignment vertical="center"/>
    </xf>
    <xf numFmtId="49" fontId="10" fillId="7" borderId="4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49" fontId="1" fillId="3" borderId="51" xfId="0" applyNumberFormat="1" applyFont="1" applyFill="1" applyBorder="1" applyAlignment="1">
      <alignment horizontal="center" vertical="center" wrapText="1"/>
    </xf>
    <xf numFmtId="49" fontId="1" fillId="3" borderId="51" xfId="0" applyNumberFormat="1" applyFont="1" applyFill="1" applyBorder="1" applyAlignment="1">
      <alignment horizontal="center" vertical="center"/>
    </xf>
    <xf numFmtId="49" fontId="5" fillId="3" borderId="52" xfId="0" applyNumberFormat="1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17" fillId="0" borderId="17" xfId="1" applyFont="1" applyBorder="1" applyAlignment="1">
      <alignment horizontal="left"/>
    </xf>
    <xf numFmtId="0" fontId="12" fillId="0" borderId="17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3" fontId="17" fillId="0" borderId="17" xfId="1" applyNumberFormat="1" applyFont="1" applyBorder="1" applyAlignment="1">
      <alignment horizontal="right"/>
    </xf>
    <xf numFmtId="3" fontId="17" fillId="9" borderId="17" xfId="0" applyNumberFormat="1" applyFont="1" applyFill="1" applyBorder="1"/>
    <xf numFmtId="0" fontId="12" fillId="0" borderId="17" xfId="1" applyFont="1" applyBorder="1" applyAlignment="1">
      <alignment horizontal="left"/>
    </xf>
    <xf numFmtId="3" fontId="12" fillId="0" borderId="17" xfId="1" applyNumberFormat="1" applyFont="1" applyBorder="1" applyAlignment="1">
      <alignment horizontal="right"/>
    </xf>
    <xf numFmtId="49" fontId="1" fillId="3" borderId="56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49" fontId="1" fillId="5" borderId="58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49" fontId="1" fillId="3" borderId="65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Border="1" applyAlignment="1"/>
    <xf numFmtId="3" fontId="10" fillId="0" borderId="5" xfId="0" applyNumberFormat="1" applyFont="1" applyFill="1" applyBorder="1" applyAlignment="1">
      <alignment vertical="center"/>
    </xf>
    <xf numFmtId="9" fontId="12" fillId="0" borderId="31" xfId="0" applyNumberFormat="1" applyFont="1" applyFill="1" applyBorder="1" applyAlignment="1"/>
    <xf numFmtId="0" fontId="10" fillId="0" borderId="5" xfId="0" applyNumberFormat="1" applyFont="1" applyFill="1" applyBorder="1" applyAlignment="1">
      <alignment vertical="center"/>
    </xf>
    <xf numFmtId="165" fontId="10" fillId="0" borderId="5" xfId="0" applyNumberFormat="1" applyFont="1" applyFill="1" applyBorder="1" applyAlignment="1">
      <alignment vertical="center"/>
    </xf>
    <xf numFmtId="0" fontId="10" fillId="0" borderId="48" xfId="0" applyNumberFormat="1" applyFont="1" applyFill="1" applyBorder="1" applyAlignment="1">
      <alignment vertical="center"/>
    </xf>
    <xf numFmtId="0" fontId="10" fillId="0" borderId="49" xfId="0" applyNumberFormat="1" applyFont="1" applyFill="1" applyBorder="1" applyAlignment="1">
      <alignment vertical="center"/>
    </xf>
    <xf numFmtId="165" fontId="10" fillId="0" borderId="33" xfId="0" applyNumberFormat="1" applyFont="1" applyFill="1" applyBorder="1" applyAlignment="1">
      <alignment vertical="center"/>
    </xf>
    <xf numFmtId="165" fontId="10" fillId="0" borderId="34" xfId="0" applyNumberFormat="1" applyFont="1" applyFill="1" applyBorder="1" applyAlignment="1">
      <alignment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6" fillId="3" borderId="69" xfId="0" applyNumberFormat="1" applyFont="1" applyFill="1" applyBorder="1" applyAlignment="1">
      <alignment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vertical="center"/>
    </xf>
    <xf numFmtId="3" fontId="6" fillId="3" borderId="69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19" fillId="2" borderId="6" xfId="0" applyFont="1" applyFill="1" applyBorder="1" applyAlignment="1"/>
    <xf numFmtId="3" fontId="19" fillId="2" borderId="5" xfId="0" applyNumberFormat="1" applyFont="1" applyFill="1" applyBorder="1" applyAlignment="1"/>
    <xf numFmtId="49" fontId="21" fillId="2" borderId="5" xfId="0" applyNumberFormat="1" applyFont="1" applyFill="1" applyBorder="1" applyAlignment="1">
      <alignment horizontal="right"/>
    </xf>
    <xf numFmtId="3" fontId="21" fillId="2" borderId="5" xfId="0" applyNumberFormat="1" applyFont="1" applyFill="1" applyBorder="1" applyAlignment="1">
      <alignment horizontal="right" wrapText="1"/>
    </xf>
    <xf numFmtId="49" fontId="21" fillId="2" borderId="5" xfId="0" applyNumberFormat="1" applyFont="1" applyFill="1" applyBorder="1" applyAlignment="1"/>
    <xf numFmtId="0" fontId="21" fillId="2" borderId="5" xfId="0" applyFont="1" applyFill="1" applyBorder="1" applyAlignment="1"/>
    <xf numFmtId="0" fontId="22" fillId="0" borderId="50" xfId="0" applyFont="1" applyBorder="1" applyAlignment="1">
      <alignment horizontal="right" wrapText="1"/>
    </xf>
    <xf numFmtId="3" fontId="21" fillId="2" borderId="5" xfId="0" applyNumberFormat="1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0" fontId="19" fillId="2" borderId="53" xfId="0" applyFont="1" applyFill="1" applyBorder="1" applyAlignment="1">
      <alignment horizontal="left" vertical="center"/>
    </xf>
    <xf numFmtId="3" fontId="19" fillId="2" borderId="53" xfId="0" applyNumberFormat="1" applyFont="1" applyFill="1" applyBorder="1" applyAlignment="1">
      <alignment horizontal="left" wrapText="1"/>
    </xf>
    <xf numFmtId="3" fontId="19" fillId="2" borderId="53" xfId="0" applyNumberFormat="1" applyFont="1" applyFill="1" applyBorder="1" applyAlignment="1">
      <alignment horizontal="left" vertical="center"/>
    </xf>
    <xf numFmtId="0" fontId="19" fillId="2" borderId="53" xfId="0" applyNumberFormat="1" applyFont="1" applyFill="1" applyBorder="1" applyAlignment="1">
      <alignment horizontal="left" wrapText="1"/>
    </xf>
    <xf numFmtId="49" fontId="19" fillId="2" borderId="53" xfId="0" applyNumberFormat="1" applyFont="1" applyFill="1" applyBorder="1" applyAlignment="1">
      <alignment horizontal="left" wrapText="1"/>
    </xf>
    <xf numFmtId="49" fontId="19" fillId="2" borderId="67" xfId="0" applyNumberFormat="1" applyFont="1" applyFill="1" applyBorder="1" applyAlignment="1">
      <alignment horizontal="left" wrapText="1"/>
    </xf>
    <xf numFmtId="49" fontId="19" fillId="2" borderId="54" xfId="0" applyNumberFormat="1" applyFont="1" applyFill="1" applyBorder="1" applyAlignment="1">
      <alignment horizontal="left" wrapText="1"/>
    </xf>
    <xf numFmtId="0" fontId="19" fillId="2" borderId="57" xfId="0" applyNumberFormat="1" applyFont="1" applyFill="1" applyBorder="1" applyAlignment="1">
      <alignment horizontal="left" wrapText="1"/>
    </xf>
    <xf numFmtId="49" fontId="19" fillId="2" borderId="57" xfId="0" applyNumberFormat="1" applyFont="1" applyFill="1" applyBorder="1" applyAlignment="1">
      <alignment horizontal="left" wrapText="1"/>
    </xf>
    <xf numFmtId="49" fontId="20" fillId="3" borderId="52" xfId="0" applyNumberFormat="1" applyFont="1" applyFill="1" applyBorder="1" applyAlignment="1">
      <alignment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49" fontId="19" fillId="2" borderId="54" xfId="0" applyNumberFormat="1" applyFont="1" applyFill="1" applyBorder="1" applyAlignment="1"/>
    <xf numFmtId="49" fontId="19" fillId="2" borderId="54" xfId="0" applyNumberFormat="1" applyFont="1" applyFill="1" applyBorder="1" applyAlignment="1">
      <alignment horizontal="left"/>
    </xf>
    <xf numFmtId="0" fontId="19" fillId="2" borderId="54" xfId="0" applyNumberFormat="1" applyFont="1" applyFill="1" applyBorder="1" applyAlignment="1">
      <alignment horizontal="left"/>
    </xf>
    <xf numFmtId="3" fontId="19" fillId="2" borderId="5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 wrapText="1"/>
    </xf>
    <xf numFmtId="3" fontId="18" fillId="5" borderId="27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wrapText="1"/>
    </xf>
    <xf numFmtId="0" fontId="21" fillId="2" borderId="5" xfId="0" applyFont="1" applyFill="1" applyBorder="1" applyAlignment="1">
      <alignment wrapText="1"/>
    </xf>
    <xf numFmtId="49" fontId="20" fillId="3" borderId="5" xfId="0" applyNumberFormat="1" applyFont="1" applyFill="1" applyBorder="1" applyAlignment="1">
      <alignment wrapText="1"/>
    </xf>
    <xf numFmtId="0" fontId="20" fillId="4" borderId="5" xfId="0" applyFont="1" applyFill="1" applyBorder="1" applyAlignment="1">
      <alignment wrapText="1"/>
    </xf>
    <xf numFmtId="49" fontId="21" fillId="2" borderId="5" xfId="0" applyNumberFormat="1" applyFont="1" applyFill="1" applyBorder="1" applyAlignment="1"/>
    <xf numFmtId="0" fontId="21" fillId="2" borderId="5" xfId="0" applyFont="1" applyFill="1" applyBorder="1" applyAlignment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9" fillId="2" borderId="70" xfId="0" applyNumberFormat="1" applyFont="1" applyFill="1" applyBorder="1" applyAlignment="1">
      <alignment horizontal="left"/>
    </xf>
    <xf numFmtId="49" fontId="21" fillId="2" borderId="70" xfId="0" applyNumberFormat="1" applyFont="1" applyFill="1" applyBorder="1" applyAlignment="1">
      <alignment horizontal="left" vertical="center" wrapText="1"/>
    </xf>
    <xf numFmtId="49" fontId="21" fillId="2" borderId="70" xfId="0" applyNumberFormat="1" applyFont="1" applyFill="1" applyBorder="1" applyAlignment="1">
      <alignment horizontal="left"/>
    </xf>
    <xf numFmtId="49" fontId="21" fillId="2" borderId="70" xfId="0" applyNumberFormat="1" applyFont="1" applyFill="1" applyBorder="1" applyAlignment="1">
      <alignment horizontal="left" wrapText="1"/>
    </xf>
    <xf numFmtId="14" fontId="21" fillId="2" borderId="70" xfId="0" applyNumberFormat="1" applyFont="1" applyFill="1" applyBorder="1" applyAlignment="1">
      <alignment horizontal="left"/>
    </xf>
    <xf numFmtId="0" fontId="0" fillId="2" borderId="63" xfId="0" applyFont="1" applyFill="1" applyBorder="1" applyAlignment="1"/>
    <xf numFmtId="0" fontId="2" fillId="2" borderId="71" xfId="0" applyFont="1" applyFill="1" applyBorder="1" applyAlignment="1">
      <alignment wrapText="1"/>
    </xf>
    <xf numFmtId="49" fontId="18" fillId="3" borderId="72" xfId="0" applyNumberFormat="1" applyFont="1" applyFill="1" applyBorder="1" applyAlignment="1">
      <alignment horizontal="left" vertical="center" wrapText="1"/>
    </xf>
    <xf numFmtId="49" fontId="21" fillId="2" borderId="72" xfId="0" applyNumberFormat="1" applyFont="1" applyFill="1" applyBorder="1" applyAlignment="1">
      <alignment horizontal="left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20" fillId="3" borderId="73" xfId="0" applyNumberFormat="1" applyFont="1" applyFill="1" applyBorder="1" applyAlignment="1">
      <alignment vertical="center"/>
    </xf>
    <xf numFmtId="0" fontId="20" fillId="3" borderId="65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vertical="center"/>
    </xf>
    <xf numFmtId="3" fontId="20" fillId="3" borderId="75" xfId="0" applyNumberFormat="1" applyFont="1" applyFill="1" applyBorder="1" applyAlignment="1">
      <alignment vertical="center"/>
    </xf>
    <xf numFmtId="49" fontId="19" fillId="2" borderId="72" xfId="0" applyNumberFormat="1" applyFont="1" applyFill="1" applyBorder="1" applyAlignment="1">
      <alignment horizontal="left" wrapText="1"/>
    </xf>
    <xf numFmtId="0" fontId="19" fillId="2" borderId="72" xfId="0" applyNumberFormat="1" applyFont="1" applyFill="1" applyBorder="1" applyAlignment="1">
      <alignment horizontal="left" wrapText="1"/>
    </xf>
    <xf numFmtId="3" fontId="19" fillId="2" borderId="72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="120" zoomScaleNormal="120" workbookViewId="0">
      <selection activeCell="C14" sqref="C14: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0.85546875" style="1" hidden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8"/>
      <c r="C8" s="3"/>
      <c r="D8" s="2"/>
      <c r="E8" s="3"/>
      <c r="F8" s="3"/>
      <c r="G8" s="3"/>
    </row>
    <row r="9" spans="1:7" ht="12" customHeight="1" x14ac:dyDescent="0.25">
      <c r="A9" s="31"/>
      <c r="B9" s="170" t="s">
        <v>0</v>
      </c>
      <c r="C9" s="163" t="s">
        <v>1</v>
      </c>
      <c r="D9" s="109"/>
      <c r="E9" s="157" t="s">
        <v>2</v>
      </c>
      <c r="F9" s="158"/>
      <c r="G9" s="110">
        <v>250</v>
      </c>
    </row>
    <row r="10" spans="1:7" ht="12" customHeight="1" x14ac:dyDescent="0.25">
      <c r="A10" s="31"/>
      <c r="B10" s="171" t="s">
        <v>3</v>
      </c>
      <c r="C10" s="164" t="s">
        <v>4</v>
      </c>
      <c r="D10" s="109"/>
      <c r="E10" s="155" t="s">
        <v>5</v>
      </c>
      <c r="F10" s="156"/>
      <c r="G10" s="111" t="s">
        <v>6</v>
      </c>
    </row>
    <row r="11" spans="1:7" ht="18" customHeight="1" x14ac:dyDescent="0.25">
      <c r="A11" s="31"/>
      <c r="B11" s="171" t="s">
        <v>7</v>
      </c>
      <c r="C11" s="165" t="s">
        <v>8</v>
      </c>
      <c r="D11" s="109"/>
      <c r="E11" s="155" t="s">
        <v>9</v>
      </c>
      <c r="F11" s="156"/>
      <c r="G11" s="116">
        <v>2800</v>
      </c>
    </row>
    <row r="12" spans="1:7" ht="11.25" customHeight="1" x14ac:dyDescent="0.25">
      <c r="A12" s="31"/>
      <c r="B12" s="171" t="s">
        <v>10</v>
      </c>
      <c r="C12" s="166" t="s">
        <v>11</v>
      </c>
      <c r="D12" s="109"/>
      <c r="E12" s="113" t="s">
        <v>12</v>
      </c>
      <c r="F12" s="114"/>
      <c r="G12" s="112">
        <f>(G9*G11)</f>
        <v>700000</v>
      </c>
    </row>
    <row r="13" spans="1:7" ht="11.25" customHeight="1" x14ac:dyDescent="0.25">
      <c r="A13" s="31"/>
      <c r="B13" s="171" t="s">
        <v>13</v>
      </c>
      <c r="C13" s="165" t="s">
        <v>14</v>
      </c>
      <c r="D13" s="109"/>
      <c r="E13" s="155" t="s">
        <v>15</v>
      </c>
      <c r="F13" s="156"/>
      <c r="G13" s="111" t="s">
        <v>16</v>
      </c>
    </row>
    <row r="14" spans="1:7" ht="13.5" customHeight="1" x14ac:dyDescent="0.25">
      <c r="A14" s="31"/>
      <c r="B14" s="171" t="s">
        <v>17</v>
      </c>
      <c r="C14" s="165" t="s">
        <v>14</v>
      </c>
      <c r="D14" s="109"/>
      <c r="E14" s="155" t="s">
        <v>18</v>
      </c>
      <c r="F14" s="156"/>
      <c r="G14" s="111" t="s">
        <v>6</v>
      </c>
    </row>
    <row r="15" spans="1:7" ht="25.5" customHeight="1" x14ac:dyDescent="0.25">
      <c r="A15" s="31"/>
      <c r="B15" s="171" t="s">
        <v>19</v>
      </c>
      <c r="C15" s="167">
        <v>44197</v>
      </c>
      <c r="D15" s="109"/>
      <c r="E15" s="159" t="s">
        <v>20</v>
      </c>
      <c r="F15" s="160"/>
      <c r="G15" s="115" t="s">
        <v>21</v>
      </c>
    </row>
    <row r="16" spans="1:7" ht="12" customHeight="1" x14ac:dyDescent="0.25">
      <c r="A16" s="2"/>
      <c r="B16" s="169"/>
      <c r="C16" s="5"/>
      <c r="D16" s="6"/>
      <c r="E16" s="7"/>
      <c r="F16" s="7"/>
      <c r="G16" s="8"/>
    </row>
    <row r="17" spans="1:15" ht="12" customHeight="1" x14ac:dyDescent="0.25">
      <c r="A17" s="9"/>
      <c r="B17" s="161" t="s">
        <v>22</v>
      </c>
      <c r="C17" s="162"/>
      <c r="D17" s="162"/>
      <c r="E17" s="162"/>
      <c r="F17" s="162"/>
      <c r="G17" s="162"/>
    </row>
    <row r="18" spans="1:15" ht="12" customHeight="1" x14ac:dyDescent="0.25">
      <c r="A18" s="2"/>
      <c r="B18" s="10"/>
      <c r="C18" s="11"/>
      <c r="D18" s="11"/>
      <c r="E18" s="11"/>
      <c r="F18" s="12"/>
      <c r="G18" s="12"/>
    </row>
    <row r="19" spans="1:15" ht="12" customHeight="1" x14ac:dyDescent="0.25">
      <c r="A19" s="4"/>
      <c r="B19" s="86" t="s">
        <v>23</v>
      </c>
      <c r="C19" s="87"/>
      <c r="D19" s="90"/>
      <c r="E19" s="90"/>
      <c r="F19" s="91"/>
      <c r="G19" s="91"/>
    </row>
    <row r="20" spans="1:15" ht="24" customHeight="1" x14ac:dyDescent="0.25">
      <c r="A20" s="31"/>
      <c r="B20" s="172" t="s">
        <v>24</v>
      </c>
      <c r="C20" s="89" t="s">
        <v>25</v>
      </c>
      <c r="D20" s="89" t="s">
        <v>26</v>
      </c>
      <c r="E20" s="89" t="s">
        <v>27</v>
      </c>
      <c r="F20" s="92" t="s">
        <v>28</v>
      </c>
      <c r="G20" s="88" t="s">
        <v>29</v>
      </c>
    </row>
    <row r="21" spans="1:15" ht="12.75" customHeight="1" x14ac:dyDescent="0.25">
      <c r="A21" s="31"/>
      <c r="B21" s="179" t="s">
        <v>30</v>
      </c>
      <c r="C21" s="179" t="s">
        <v>31</v>
      </c>
      <c r="D21" s="180">
        <v>1</v>
      </c>
      <c r="E21" s="179" t="s">
        <v>32</v>
      </c>
      <c r="F21" s="181">
        <v>14000</v>
      </c>
      <c r="G21" s="181">
        <v>14000</v>
      </c>
    </row>
    <row r="22" spans="1:15" ht="25.5" customHeight="1" x14ac:dyDescent="0.25">
      <c r="A22" s="31"/>
      <c r="B22" s="179" t="s">
        <v>33</v>
      </c>
      <c r="C22" s="179" t="s">
        <v>31</v>
      </c>
      <c r="D22" s="180">
        <v>1</v>
      </c>
      <c r="E22" s="179" t="s">
        <v>34</v>
      </c>
      <c r="F22" s="181">
        <v>200</v>
      </c>
      <c r="G22" s="181">
        <f>+F22*G9</f>
        <v>50000</v>
      </c>
    </row>
    <row r="23" spans="1:15" ht="12.75" customHeight="1" x14ac:dyDescent="0.25">
      <c r="A23" s="31"/>
      <c r="B23" s="173" t="s">
        <v>35</v>
      </c>
      <c r="C23" s="174"/>
      <c r="D23" s="175"/>
      <c r="E23" s="176"/>
      <c r="F23" s="177"/>
      <c r="G23" s="178">
        <f>SUM(G21:G22)</f>
        <v>64000</v>
      </c>
      <c r="H23" s="93"/>
    </row>
    <row r="24" spans="1:15" ht="12.75" customHeight="1" x14ac:dyDescent="0.25">
      <c r="A24" s="31"/>
      <c r="B24" s="128"/>
      <c r="C24" s="129"/>
      <c r="D24" s="129"/>
      <c r="E24" s="129"/>
      <c r="F24" s="130"/>
      <c r="G24" s="131"/>
      <c r="H24" s="70"/>
    </row>
    <row r="25" spans="1:15" ht="12" customHeight="1" x14ac:dyDescent="0.25">
      <c r="A25" s="2"/>
      <c r="B25" s="117" t="s">
        <v>36</v>
      </c>
      <c r="C25" s="118"/>
      <c r="D25" s="119"/>
      <c r="E25" s="119"/>
      <c r="F25" s="120"/>
      <c r="G25" s="120"/>
    </row>
    <row r="26" spans="1:15" ht="35.25" customHeight="1" x14ac:dyDescent="0.25">
      <c r="A26" s="2"/>
      <c r="B26" s="121" t="s">
        <v>24</v>
      </c>
      <c r="C26" s="122" t="s">
        <v>25</v>
      </c>
      <c r="D26" s="122" t="s">
        <v>26</v>
      </c>
      <c r="E26" s="121" t="s">
        <v>27</v>
      </c>
      <c r="F26" s="122" t="s">
        <v>28</v>
      </c>
      <c r="G26" s="121" t="s">
        <v>29</v>
      </c>
      <c r="I26" s="70"/>
      <c r="J26" s="70"/>
      <c r="K26" s="70"/>
      <c r="L26" s="70"/>
      <c r="M26" s="70"/>
      <c r="N26" s="70"/>
      <c r="O26" s="70"/>
    </row>
    <row r="27" spans="1:15" ht="12" customHeight="1" x14ac:dyDescent="0.25">
      <c r="A27" s="4"/>
      <c r="B27" s="123"/>
      <c r="C27" s="124"/>
      <c r="D27" s="124"/>
      <c r="E27" s="124"/>
      <c r="F27" s="123"/>
      <c r="G27" s="123"/>
      <c r="I27" s="82"/>
      <c r="J27" s="78"/>
      <c r="K27" s="79"/>
      <c r="L27" s="78"/>
      <c r="M27" s="83"/>
      <c r="N27" s="81"/>
      <c r="O27" s="70"/>
    </row>
    <row r="28" spans="1:15" ht="24" customHeight="1" x14ac:dyDescent="0.25">
      <c r="A28" s="4"/>
      <c r="B28" s="125" t="s">
        <v>37</v>
      </c>
      <c r="C28" s="126"/>
      <c r="D28" s="126"/>
      <c r="E28" s="126"/>
      <c r="F28" s="127"/>
      <c r="G28" s="127"/>
      <c r="I28" s="82"/>
      <c r="J28" s="78"/>
      <c r="K28" s="79"/>
      <c r="L28" s="78"/>
      <c r="M28" s="83"/>
      <c r="N28" s="81"/>
      <c r="O28" s="70"/>
    </row>
    <row r="29" spans="1:15" ht="12.75" customHeight="1" x14ac:dyDescent="0.25">
      <c r="A29" s="31"/>
      <c r="B29" s="17"/>
      <c r="C29" s="18"/>
      <c r="D29" s="18"/>
      <c r="E29" s="18"/>
      <c r="F29" s="19"/>
      <c r="G29" s="19"/>
      <c r="I29" s="77"/>
      <c r="J29" s="78"/>
      <c r="K29" s="79"/>
      <c r="L29" s="79"/>
      <c r="M29" s="80"/>
      <c r="N29" s="81"/>
      <c r="O29" s="70"/>
    </row>
    <row r="30" spans="1:15" ht="12.75" customHeight="1" x14ac:dyDescent="0.25">
      <c r="A30" s="31"/>
      <c r="B30" s="13" t="s">
        <v>38</v>
      </c>
      <c r="C30" s="85"/>
      <c r="D30" s="15"/>
      <c r="E30" s="15"/>
      <c r="F30" s="16"/>
      <c r="G30" s="16"/>
      <c r="I30" s="77"/>
      <c r="J30" s="78"/>
      <c r="K30" s="79"/>
      <c r="L30" s="79"/>
      <c r="M30" s="80"/>
      <c r="N30" s="81"/>
      <c r="O30" s="70"/>
    </row>
    <row r="31" spans="1:15" ht="42" customHeight="1" x14ac:dyDescent="0.25">
      <c r="A31" s="31"/>
      <c r="B31" s="72" t="s">
        <v>24</v>
      </c>
      <c r="C31" s="84" t="s">
        <v>25</v>
      </c>
      <c r="D31" s="72" t="s">
        <v>26</v>
      </c>
      <c r="E31" s="72" t="s">
        <v>27</v>
      </c>
      <c r="F31" s="71" t="s">
        <v>28</v>
      </c>
      <c r="G31" s="72" t="s">
        <v>29</v>
      </c>
      <c r="I31" s="70"/>
      <c r="J31" s="70"/>
      <c r="K31" s="70"/>
      <c r="L31" s="70"/>
      <c r="M31" s="70"/>
      <c r="N31" s="70"/>
      <c r="O31" s="70"/>
    </row>
    <row r="32" spans="1:15" ht="12.75" customHeight="1" x14ac:dyDescent="0.25">
      <c r="A32" s="31"/>
      <c r="B32" s="132" t="s">
        <v>39</v>
      </c>
      <c r="C32" s="132" t="s">
        <v>94</v>
      </c>
      <c r="D32" s="132">
        <v>0.125</v>
      </c>
      <c r="E32" s="132" t="s">
        <v>40</v>
      </c>
      <c r="F32" s="133">
        <v>240000</v>
      </c>
      <c r="G32" s="134">
        <f>+F32*D32</f>
        <v>30000</v>
      </c>
      <c r="I32" s="70"/>
      <c r="J32" s="70"/>
      <c r="K32" s="70"/>
      <c r="L32" s="70"/>
      <c r="M32" s="70"/>
      <c r="N32" s="70"/>
      <c r="O32" s="70"/>
    </row>
    <row r="33" spans="1:11" ht="12.75" customHeight="1" x14ac:dyDescent="0.25">
      <c r="A33" s="31"/>
      <c r="B33" s="132" t="s">
        <v>41</v>
      </c>
      <c r="C33" s="132" t="s">
        <v>94</v>
      </c>
      <c r="D33" s="132">
        <v>0.25</v>
      </c>
      <c r="E33" s="132" t="s">
        <v>42</v>
      </c>
      <c r="F33" s="133">
        <v>240000</v>
      </c>
      <c r="G33" s="134">
        <f t="shared" ref="G33:G37" si="0">+F33*D33</f>
        <v>60000</v>
      </c>
      <c r="I33" s="70"/>
      <c r="J33" s="70"/>
    </row>
    <row r="34" spans="1:11" ht="12.75" customHeight="1" x14ac:dyDescent="0.25">
      <c r="A34" s="4"/>
      <c r="B34" s="132" t="s">
        <v>43</v>
      </c>
      <c r="C34" s="132" t="s">
        <v>94</v>
      </c>
      <c r="D34" s="132">
        <v>0.125</v>
      </c>
      <c r="E34" s="132" t="s">
        <v>42</v>
      </c>
      <c r="F34" s="133">
        <v>160000</v>
      </c>
      <c r="G34" s="134">
        <f t="shared" si="0"/>
        <v>20000</v>
      </c>
      <c r="I34" s="70"/>
      <c r="J34" s="70"/>
    </row>
    <row r="35" spans="1:11" ht="12" customHeight="1" x14ac:dyDescent="0.25">
      <c r="A35" s="2"/>
      <c r="B35" s="132" t="s">
        <v>44</v>
      </c>
      <c r="C35" s="132" t="s">
        <v>94</v>
      </c>
      <c r="D35" s="135">
        <v>0.125</v>
      </c>
      <c r="E35" s="136" t="s">
        <v>42</v>
      </c>
      <c r="F35" s="133">
        <v>80000</v>
      </c>
      <c r="G35" s="134">
        <f t="shared" si="0"/>
        <v>10000</v>
      </c>
      <c r="I35" s="70"/>
      <c r="J35" s="70"/>
    </row>
    <row r="36" spans="1:11" ht="12" customHeight="1" x14ac:dyDescent="0.25">
      <c r="A36" s="4"/>
      <c r="B36" s="132" t="s">
        <v>45</v>
      </c>
      <c r="C36" s="132" t="s">
        <v>94</v>
      </c>
      <c r="D36" s="135">
        <v>0.125</v>
      </c>
      <c r="E36" s="137" t="s">
        <v>42</v>
      </c>
      <c r="F36" s="133">
        <v>160000</v>
      </c>
      <c r="G36" s="134">
        <f>+F36*D36</f>
        <v>20000</v>
      </c>
      <c r="I36" s="70"/>
      <c r="J36" s="70"/>
    </row>
    <row r="37" spans="1:11" ht="24" customHeight="1" x14ac:dyDescent="0.25">
      <c r="A37" s="4"/>
      <c r="B37" s="138" t="s">
        <v>46</v>
      </c>
      <c r="C37" s="132" t="s">
        <v>94</v>
      </c>
      <c r="D37" s="139">
        <v>0.125</v>
      </c>
      <c r="E37" s="140" t="s">
        <v>42</v>
      </c>
      <c r="F37" s="133">
        <v>240000</v>
      </c>
      <c r="G37" s="134">
        <f t="shared" si="0"/>
        <v>30000</v>
      </c>
      <c r="I37" s="70"/>
      <c r="J37" s="70"/>
      <c r="K37" s="70"/>
    </row>
    <row r="38" spans="1:11" ht="12.75" customHeight="1" x14ac:dyDescent="0.25">
      <c r="A38" s="31"/>
      <c r="B38" s="73" t="s">
        <v>47</v>
      </c>
      <c r="C38" s="74"/>
      <c r="D38" s="74"/>
      <c r="E38" s="74"/>
      <c r="F38" s="75"/>
      <c r="G38" s="76">
        <f>SUM(G32:G37)</f>
        <v>170000</v>
      </c>
    </row>
    <row r="39" spans="1:11" ht="12.75" customHeight="1" x14ac:dyDescent="0.25">
      <c r="A39" s="31"/>
      <c r="B39" s="17"/>
      <c r="C39" s="18"/>
      <c r="D39" s="18"/>
      <c r="E39" s="18"/>
      <c r="F39" s="19"/>
      <c r="G39" s="19"/>
    </row>
    <row r="40" spans="1:11" ht="12.75" customHeight="1" x14ac:dyDescent="0.25">
      <c r="A40" s="31"/>
      <c r="B40" s="13" t="s">
        <v>48</v>
      </c>
      <c r="C40" s="14"/>
      <c r="D40" s="15"/>
      <c r="E40" s="15"/>
      <c r="F40" s="16"/>
      <c r="G40" s="16"/>
    </row>
    <row r="41" spans="1:11" ht="27" customHeight="1" x14ac:dyDescent="0.25">
      <c r="A41" s="31"/>
      <c r="B41" s="71" t="s">
        <v>49</v>
      </c>
      <c r="C41" s="71" t="s">
        <v>50</v>
      </c>
      <c r="D41" s="71" t="s">
        <v>51</v>
      </c>
      <c r="E41" s="71" t="s">
        <v>27</v>
      </c>
      <c r="F41" s="71" t="s">
        <v>28</v>
      </c>
      <c r="G41" s="71" t="s">
        <v>29</v>
      </c>
    </row>
    <row r="42" spans="1:11" ht="13.5" customHeight="1" x14ac:dyDescent="0.25">
      <c r="A42" s="4"/>
      <c r="B42" s="145" t="s">
        <v>52</v>
      </c>
      <c r="C42" s="146" t="s">
        <v>53</v>
      </c>
      <c r="D42" s="147">
        <v>35</v>
      </c>
      <c r="E42" s="146" t="s">
        <v>42</v>
      </c>
      <c r="F42" s="148">
        <v>4162</v>
      </c>
      <c r="G42" s="148">
        <f>+F42*D42</f>
        <v>145670</v>
      </c>
    </row>
    <row r="43" spans="1:11" ht="12" customHeight="1" x14ac:dyDescent="0.25">
      <c r="A43" s="2"/>
      <c r="B43" s="145" t="s">
        <v>54</v>
      </c>
      <c r="C43" s="146" t="s">
        <v>53</v>
      </c>
      <c r="D43" s="147">
        <v>8</v>
      </c>
      <c r="E43" s="146" t="s">
        <v>42</v>
      </c>
      <c r="F43" s="148">
        <v>3328</v>
      </c>
      <c r="G43" s="148">
        <f>+F43*D43</f>
        <v>26624</v>
      </c>
    </row>
    <row r="44" spans="1:11" ht="12" customHeight="1" x14ac:dyDescent="0.25">
      <c r="A44" s="2"/>
      <c r="B44" s="145" t="s">
        <v>55</v>
      </c>
      <c r="C44" s="146" t="s">
        <v>56</v>
      </c>
      <c r="D44" s="147">
        <v>1</v>
      </c>
      <c r="E44" s="146" t="s">
        <v>57</v>
      </c>
      <c r="F44" s="148">
        <v>5500</v>
      </c>
      <c r="G44" s="148">
        <f>+F44*D44</f>
        <v>5500</v>
      </c>
    </row>
    <row r="45" spans="1:11" ht="12" customHeight="1" x14ac:dyDescent="0.25">
      <c r="A45" s="31"/>
      <c r="B45" s="145" t="s">
        <v>58</v>
      </c>
      <c r="C45" s="146" t="s">
        <v>53</v>
      </c>
      <c r="D45" s="147">
        <v>300</v>
      </c>
      <c r="E45" s="146" t="s">
        <v>42</v>
      </c>
      <c r="F45" s="148">
        <v>385</v>
      </c>
      <c r="G45" s="148">
        <f>+F45*D45</f>
        <v>115500</v>
      </c>
    </row>
    <row r="46" spans="1:11" ht="12" customHeight="1" x14ac:dyDescent="0.25">
      <c r="A46" s="31"/>
      <c r="B46" s="141" t="s">
        <v>59</v>
      </c>
      <c r="C46" s="142"/>
      <c r="D46" s="142"/>
      <c r="E46" s="142"/>
      <c r="F46" s="143"/>
      <c r="G46" s="144">
        <f>SUM(G42:G45)</f>
        <v>293294</v>
      </c>
    </row>
    <row r="47" spans="1:11" ht="12" customHeight="1" x14ac:dyDescent="0.25">
      <c r="A47" s="31"/>
      <c r="B47" s="17"/>
      <c r="C47" s="18"/>
      <c r="D47" s="18"/>
      <c r="E47" s="20"/>
      <c r="F47" s="19"/>
      <c r="G47" s="19"/>
    </row>
    <row r="48" spans="1:11" ht="12" customHeight="1" x14ac:dyDescent="0.25">
      <c r="A48" s="31"/>
      <c r="B48" s="13" t="s">
        <v>60</v>
      </c>
      <c r="C48" s="14"/>
      <c r="D48" s="15"/>
      <c r="E48" s="15"/>
      <c r="F48" s="16"/>
      <c r="G48" s="16"/>
    </row>
    <row r="49" spans="1:7" ht="30.75" customHeight="1" x14ac:dyDescent="0.25">
      <c r="A49" s="31"/>
      <c r="B49" s="102" t="s">
        <v>61</v>
      </c>
      <c r="C49" s="103" t="s">
        <v>50</v>
      </c>
      <c r="D49" s="103" t="s">
        <v>62</v>
      </c>
      <c r="E49" s="102" t="s">
        <v>27</v>
      </c>
      <c r="F49" s="103" t="s">
        <v>63</v>
      </c>
      <c r="G49" s="102" t="s">
        <v>29</v>
      </c>
    </row>
    <row r="50" spans="1:7" ht="12" customHeight="1" x14ac:dyDescent="0.25">
      <c r="A50" s="31"/>
      <c r="B50" s="108" t="s">
        <v>64</v>
      </c>
      <c r="C50" s="149" t="s">
        <v>65</v>
      </c>
      <c r="D50" s="150">
        <f>+G9</f>
        <v>250</v>
      </c>
      <c r="E50" s="151" t="s">
        <v>66</v>
      </c>
      <c r="F50" s="150">
        <v>325</v>
      </c>
      <c r="G50" s="150">
        <f>(D50*F50)</f>
        <v>81250</v>
      </c>
    </row>
    <row r="51" spans="1:7" ht="12" customHeight="1" x14ac:dyDescent="0.25">
      <c r="A51" s="31"/>
      <c r="B51" s="104" t="s">
        <v>67</v>
      </c>
      <c r="C51" s="105"/>
      <c r="D51" s="105"/>
      <c r="E51" s="105"/>
      <c r="F51" s="106"/>
      <c r="G51" s="107">
        <f>SUM(G50)</f>
        <v>81250</v>
      </c>
    </row>
    <row r="52" spans="1:7" ht="12" customHeight="1" x14ac:dyDescent="0.25">
      <c r="A52" s="31"/>
      <c r="B52" s="34"/>
      <c r="C52" s="34"/>
      <c r="D52" s="34"/>
      <c r="E52" s="34"/>
      <c r="F52" s="35"/>
      <c r="G52" s="35"/>
    </row>
    <row r="53" spans="1:7" ht="12" customHeight="1" x14ac:dyDescent="0.25">
      <c r="A53" s="31"/>
      <c r="B53" s="36" t="s">
        <v>68</v>
      </c>
      <c r="C53" s="37"/>
      <c r="D53" s="37"/>
      <c r="E53" s="37"/>
      <c r="F53" s="37"/>
      <c r="G53" s="38">
        <f>G23+G38+G46+G50</f>
        <v>608544</v>
      </c>
    </row>
    <row r="54" spans="1:7" ht="12" customHeight="1" x14ac:dyDescent="0.25">
      <c r="A54" s="31"/>
      <c r="B54" s="39" t="s">
        <v>69</v>
      </c>
      <c r="C54" s="22"/>
      <c r="D54" s="22"/>
      <c r="E54" s="22"/>
      <c r="F54" s="22"/>
      <c r="G54" s="40">
        <f>G53*0.05</f>
        <v>30427.200000000001</v>
      </c>
    </row>
    <row r="55" spans="1:7" ht="12" customHeight="1" x14ac:dyDescent="0.25">
      <c r="A55" s="31"/>
      <c r="B55" s="41" t="s">
        <v>70</v>
      </c>
      <c r="C55" s="21"/>
      <c r="D55" s="21"/>
      <c r="E55" s="21"/>
      <c r="F55" s="21"/>
      <c r="G55" s="42">
        <f>G54+G53</f>
        <v>638971.19999999995</v>
      </c>
    </row>
    <row r="56" spans="1:7" ht="12" customHeight="1" x14ac:dyDescent="0.25">
      <c r="A56" s="31"/>
      <c r="B56" s="39" t="s">
        <v>71</v>
      </c>
      <c r="C56" s="22"/>
      <c r="D56" s="22"/>
      <c r="E56" s="22"/>
      <c r="F56" s="22"/>
      <c r="G56" s="40">
        <f>G12</f>
        <v>700000</v>
      </c>
    </row>
    <row r="57" spans="1:7" ht="12.75" customHeight="1" x14ac:dyDescent="0.25">
      <c r="A57" s="31"/>
      <c r="B57" s="43" t="s">
        <v>72</v>
      </c>
      <c r="C57" s="44"/>
      <c r="D57" s="44"/>
      <c r="E57" s="44"/>
      <c r="F57" s="44"/>
      <c r="G57" s="152">
        <f>G56-G55</f>
        <v>61028.800000000047</v>
      </c>
    </row>
    <row r="58" spans="1:7" ht="12.75" customHeight="1" x14ac:dyDescent="0.25">
      <c r="A58" s="31"/>
      <c r="B58" s="32" t="s">
        <v>73</v>
      </c>
      <c r="C58" s="33"/>
      <c r="D58" s="33"/>
      <c r="E58" s="33"/>
      <c r="F58" s="33"/>
      <c r="G58" s="28"/>
    </row>
    <row r="59" spans="1:7" ht="15" customHeight="1" thickBot="1" x14ac:dyDescent="0.3">
      <c r="A59" s="31"/>
      <c r="B59" s="45"/>
      <c r="C59" s="33"/>
      <c r="D59" s="33"/>
      <c r="E59" s="33"/>
      <c r="F59" s="33"/>
      <c r="G59" s="28"/>
    </row>
    <row r="60" spans="1:7" ht="12" customHeight="1" x14ac:dyDescent="0.25">
      <c r="A60" s="31"/>
      <c r="B60" s="56" t="s">
        <v>74</v>
      </c>
      <c r="C60" s="57"/>
      <c r="D60" s="57"/>
      <c r="E60" s="57"/>
      <c r="F60" s="58"/>
      <c r="G60" s="28"/>
    </row>
    <row r="61" spans="1:7" ht="12" customHeight="1" x14ac:dyDescent="0.25">
      <c r="A61" s="31"/>
      <c r="B61" s="59" t="s">
        <v>75</v>
      </c>
      <c r="C61" s="30"/>
      <c r="D61" s="30"/>
      <c r="E61" s="30"/>
      <c r="F61" s="60"/>
      <c r="G61" s="28"/>
    </row>
    <row r="62" spans="1:7" ht="12" customHeight="1" x14ac:dyDescent="0.25">
      <c r="A62" s="31"/>
      <c r="B62" s="59" t="s">
        <v>76</v>
      </c>
      <c r="C62" s="30"/>
      <c r="D62" s="30"/>
      <c r="E62" s="30"/>
      <c r="F62" s="60"/>
      <c r="G62" s="28"/>
    </row>
    <row r="63" spans="1:7" ht="12" customHeight="1" x14ac:dyDescent="0.25">
      <c r="A63" s="31"/>
      <c r="B63" s="59" t="s">
        <v>77</v>
      </c>
      <c r="C63" s="30"/>
      <c r="D63" s="30"/>
      <c r="E63" s="30"/>
      <c r="F63" s="60"/>
      <c r="G63" s="28"/>
    </row>
    <row r="64" spans="1:7" ht="12" customHeight="1" x14ac:dyDescent="0.25">
      <c r="A64" s="31"/>
      <c r="B64" s="59" t="s">
        <v>78</v>
      </c>
      <c r="C64" s="30"/>
      <c r="D64" s="30"/>
      <c r="E64" s="30"/>
      <c r="F64" s="60"/>
      <c r="G64" s="28"/>
    </row>
    <row r="65" spans="1:7" ht="12" customHeight="1" x14ac:dyDescent="0.25">
      <c r="A65" s="31"/>
      <c r="B65" s="59" t="s">
        <v>79</v>
      </c>
      <c r="C65" s="30"/>
      <c r="D65" s="30"/>
      <c r="E65" s="30"/>
      <c r="F65" s="60"/>
      <c r="G65" s="28"/>
    </row>
    <row r="66" spans="1:7" ht="12" customHeight="1" thickBot="1" x14ac:dyDescent="0.3">
      <c r="A66" s="31"/>
      <c r="B66" s="61" t="s">
        <v>80</v>
      </c>
      <c r="C66" s="62"/>
      <c r="D66" s="62"/>
      <c r="E66" s="62"/>
      <c r="F66" s="63"/>
      <c r="G66" s="28"/>
    </row>
    <row r="67" spans="1:7" ht="12.75" customHeight="1" x14ac:dyDescent="0.25">
      <c r="A67" s="31"/>
      <c r="B67" s="54"/>
      <c r="C67" s="30"/>
      <c r="D67" s="30"/>
      <c r="E67" s="30"/>
      <c r="F67" s="30"/>
      <c r="G67" s="28"/>
    </row>
    <row r="68" spans="1:7" ht="12" customHeight="1" thickBot="1" x14ac:dyDescent="0.3">
      <c r="A68" s="31"/>
      <c r="B68" s="153" t="s">
        <v>81</v>
      </c>
      <c r="C68" s="154"/>
      <c r="D68" s="53"/>
      <c r="E68" s="24"/>
      <c r="F68" s="24"/>
      <c r="G68" s="28"/>
    </row>
    <row r="69" spans="1:7" ht="12.75" customHeight="1" x14ac:dyDescent="0.25">
      <c r="A69" s="31"/>
      <c r="B69" s="47" t="s">
        <v>61</v>
      </c>
      <c r="C69" s="25" t="s">
        <v>82</v>
      </c>
      <c r="D69" s="48" t="s">
        <v>83</v>
      </c>
      <c r="E69" s="24"/>
      <c r="F69" s="24"/>
      <c r="G69" s="28"/>
    </row>
    <row r="70" spans="1:7" ht="12" customHeight="1" x14ac:dyDescent="0.25">
      <c r="A70" s="23"/>
      <c r="B70" s="49" t="s">
        <v>84</v>
      </c>
      <c r="C70" s="94">
        <f>+G23</f>
        <v>64000</v>
      </c>
      <c r="D70" s="95">
        <f>(C70/C76)</f>
        <v>0.10016100882168086</v>
      </c>
      <c r="E70" s="24"/>
      <c r="F70" s="24"/>
      <c r="G70" s="28"/>
    </row>
    <row r="71" spans="1:7" ht="12" customHeight="1" x14ac:dyDescent="0.25">
      <c r="A71" s="31"/>
      <c r="B71" s="49" t="s">
        <v>85</v>
      </c>
      <c r="C71" s="96">
        <v>0</v>
      </c>
      <c r="D71" s="95">
        <v>0</v>
      </c>
      <c r="E71" s="24"/>
      <c r="F71" s="24"/>
      <c r="G71" s="28"/>
    </row>
    <row r="72" spans="1:7" ht="12.75" customHeight="1" x14ac:dyDescent="0.25">
      <c r="A72" s="31"/>
      <c r="B72" s="49" t="s">
        <v>86</v>
      </c>
      <c r="C72" s="94">
        <f>+G38</f>
        <v>170000</v>
      </c>
      <c r="D72" s="95">
        <f>(C72/C76)</f>
        <v>0.26605267968258978</v>
      </c>
      <c r="E72" s="24"/>
      <c r="F72" s="24"/>
      <c r="G72" s="28"/>
    </row>
    <row r="73" spans="1:7" ht="15.6" customHeight="1" x14ac:dyDescent="0.25">
      <c r="A73" s="31"/>
      <c r="B73" s="49" t="s">
        <v>49</v>
      </c>
      <c r="C73" s="94">
        <f>+G46</f>
        <v>293294</v>
      </c>
      <c r="D73" s="95">
        <f>(C73/C76)</f>
        <v>0.45900973314603227</v>
      </c>
      <c r="E73" s="24"/>
      <c r="F73" s="24"/>
      <c r="G73" s="28"/>
    </row>
    <row r="74" spans="1:7" ht="11.25" customHeight="1" x14ac:dyDescent="0.25">
      <c r="B74" s="49" t="s">
        <v>87</v>
      </c>
      <c r="C74" s="97">
        <f>+G51</f>
        <v>81250</v>
      </c>
      <c r="D74" s="95">
        <f>(C74/C76)</f>
        <v>0.12715753073064953</v>
      </c>
      <c r="E74" s="27"/>
      <c r="F74" s="27"/>
      <c r="G74" s="28"/>
    </row>
    <row r="75" spans="1:7" ht="11.25" customHeight="1" x14ac:dyDescent="0.25">
      <c r="B75" s="49" t="s">
        <v>88</v>
      </c>
      <c r="C75" s="97">
        <f>+G54</f>
        <v>30427.200000000001</v>
      </c>
      <c r="D75" s="95">
        <f>(C75/C76)</f>
        <v>4.7619047619047623E-2</v>
      </c>
      <c r="E75" s="27"/>
      <c r="F75" s="27"/>
      <c r="G75" s="28"/>
    </row>
    <row r="76" spans="1:7" ht="11.25" customHeight="1" thickBot="1" x14ac:dyDescent="0.3">
      <c r="B76" s="50" t="s">
        <v>89</v>
      </c>
      <c r="C76" s="51">
        <f>SUM(C70:C75)</f>
        <v>638971.19999999995</v>
      </c>
      <c r="D76" s="52">
        <f>SUM(D70:D75)</f>
        <v>1</v>
      </c>
      <c r="E76" s="27"/>
      <c r="F76" s="27"/>
      <c r="G76" s="28"/>
    </row>
    <row r="77" spans="1:7" ht="11.25" customHeight="1" x14ac:dyDescent="0.25">
      <c r="B77" s="45"/>
      <c r="C77" s="33"/>
      <c r="D77" s="33"/>
      <c r="E77" s="33"/>
      <c r="F77" s="33"/>
      <c r="G77" s="28"/>
    </row>
    <row r="78" spans="1:7" ht="11.25" customHeight="1" x14ac:dyDescent="0.25">
      <c r="B78" s="46"/>
      <c r="C78" s="33"/>
      <c r="D78" s="33"/>
      <c r="E78" s="33"/>
      <c r="F78" s="33"/>
      <c r="G78" s="28"/>
    </row>
    <row r="79" spans="1:7" ht="11.25" customHeight="1" thickBot="1" x14ac:dyDescent="0.3">
      <c r="B79" s="65"/>
      <c r="C79" s="66" t="s">
        <v>90</v>
      </c>
      <c r="D79" s="67"/>
      <c r="E79" s="68"/>
      <c r="F79" s="26"/>
      <c r="G79" s="28"/>
    </row>
    <row r="80" spans="1:7" ht="11.25" customHeight="1" x14ac:dyDescent="0.25">
      <c r="B80" s="69" t="s">
        <v>91</v>
      </c>
      <c r="C80" s="98">
        <v>200</v>
      </c>
      <c r="D80" s="98">
        <v>250</v>
      </c>
      <c r="E80" s="99">
        <v>300</v>
      </c>
      <c r="F80" s="64"/>
      <c r="G80" s="29"/>
    </row>
    <row r="81" spans="2:7" ht="11.25" customHeight="1" thickBot="1" x14ac:dyDescent="0.3">
      <c r="B81" s="50" t="s">
        <v>92</v>
      </c>
      <c r="C81" s="100">
        <f>(G55/C80)</f>
        <v>3194.8559999999998</v>
      </c>
      <c r="D81" s="100">
        <f>(G55/D80)</f>
        <v>2555.8847999999998</v>
      </c>
      <c r="E81" s="101">
        <f>(G55/E80)</f>
        <v>2129.904</v>
      </c>
      <c r="F81" s="64"/>
      <c r="G81" s="29"/>
    </row>
    <row r="82" spans="2:7" ht="11.25" customHeight="1" x14ac:dyDescent="0.25">
      <c r="B82" s="55" t="s">
        <v>93</v>
      </c>
      <c r="C82" s="30"/>
      <c r="D82" s="30"/>
      <c r="E82" s="30"/>
      <c r="F82" s="30"/>
      <c r="G82" s="30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trebol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2021-03-31T20:36:12Z</dcterms:modified>
  <cp:category/>
  <cp:contentStatus/>
</cp:coreProperties>
</file>