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FERNANDO\"/>
    </mc:Choice>
  </mc:AlternateContent>
  <bookViews>
    <workbookView xWindow="-120" yWindow="-120" windowWidth="20730" windowHeight="11160"/>
  </bookViews>
  <sheets>
    <sheet name="Uva de mesa " sheetId="4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8" i="45" l="1"/>
  <c r="C107" i="45"/>
  <c r="C106" i="45"/>
  <c r="C105" i="45"/>
  <c r="C104" i="45"/>
  <c r="C103" i="45"/>
  <c r="C109" i="45" l="1"/>
  <c r="G40" i="45"/>
  <c r="G83" i="45"/>
  <c r="G26" i="45"/>
  <c r="G78" i="45" l="1"/>
  <c r="G77" i="45"/>
  <c r="G76" i="45"/>
  <c r="G75" i="45"/>
  <c r="G74" i="45"/>
  <c r="G73" i="45"/>
  <c r="G72" i="45"/>
  <c r="G71" i="45"/>
  <c r="G70" i="45"/>
  <c r="G69" i="45"/>
  <c r="G67" i="45"/>
  <c r="G66" i="45"/>
  <c r="G65" i="45"/>
  <c r="G64" i="45"/>
  <c r="G63" i="45"/>
  <c r="G62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2" i="45"/>
  <c r="G41" i="45"/>
  <c r="G39" i="45"/>
  <c r="G38" i="45"/>
  <c r="G37" i="45"/>
  <c r="G27" i="45"/>
  <c r="G25" i="45"/>
  <c r="G24" i="45"/>
  <c r="G23" i="45"/>
  <c r="G14" i="45"/>
  <c r="G79" i="45" l="1"/>
  <c r="D108" i="45"/>
  <c r="G84" i="45"/>
  <c r="G33" i="45"/>
  <c r="G89" i="45"/>
  <c r="D105" i="45" l="1"/>
  <c r="D107" i="45"/>
  <c r="D103" i="45"/>
  <c r="D106" i="45"/>
  <c r="G28" i="45"/>
  <c r="G43" i="45"/>
  <c r="D109" i="45" l="1"/>
  <c r="G86" i="45"/>
  <c r="G87" i="45" s="1"/>
  <c r="G88" i="45" s="1"/>
  <c r="C114" i="45" l="1"/>
  <c r="G90" i="45"/>
  <c r="E114" i="45"/>
  <c r="D114" i="45"/>
</calcChain>
</file>

<file path=xl/sharedStrings.xml><?xml version="1.0" encoding="utf-8"?>
<sst xmlns="http://schemas.openxmlformats.org/spreadsheetml/2006/main" count="219" uniqueCount="139">
  <si>
    <t>VARIEDAD</t>
  </si>
  <si>
    <t>FECHA DE COSECHA</t>
  </si>
  <si>
    <t>MANO DE OBRA</t>
  </si>
  <si>
    <t>Unidad</t>
  </si>
  <si>
    <t>MAQUINARIA</t>
  </si>
  <si>
    <t>INSUMOS</t>
  </si>
  <si>
    <t>TOTAL COSTOS DIRECTOS</t>
  </si>
  <si>
    <t>Insumos</t>
  </si>
  <si>
    <t xml:space="preserve"> Precio Unitario ($) </t>
  </si>
  <si>
    <t xml:space="preserve"> Sub Total ($) </t>
  </si>
  <si>
    <t>RESULTADO ECONOMICO</t>
  </si>
  <si>
    <t>N° Jornadas</t>
  </si>
  <si>
    <t>JH</t>
  </si>
  <si>
    <t>Labores</t>
  </si>
  <si>
    <t>JM</t>
  </si>
  <si>
    <t>FECHA ESTIMADA  PRECIO VENTA</t>
  </si>
  <si>
    <t>COMUNA/LOCALIDAD</t>
  </si>
  <si>
    <t>INGRESOS ESPERADOS</t>
  </si>
  <si>
    <t>Más Imprevistos (5%)</t>
  </si>
  <si>
    <t>TOTAL COSTOS</t>
  </si>
  <si>
    <t>Subtotal Insumos</t>
  </si>
  <si>
    <t>Subtotal Costo Maquinaria</t>
  </si>
  <si>
    <t>Subtotal Jornadas Hombre</t>
  </si>
  <si>
    <t>Kg.</t>
  </si>
  <si>
    <t>Lt.</t>
  </si>
  <si>
    <t>RIEGO</t>
  </si>
  <si>
    <t>UVA DE MESA</t>
  </si>
  <si>
    <t>PODA</t>
  </si>
  <si>
    <t>RASTRAJE</t>
  </si>
  <si>
    <t>FERTILIZACION</t>
  </si>
  <si>
    <t>APL. PESTICIDAS</t>
  </si>
  <si>
    <t>AZUFRE MOJABLE</t>
  </si>
  <si>
    <t>CAPTAN 80 WP</t>
  </si>
  <si>
    <t>CANTUS</t>
  </si>
  <si>
    <t>ACIDO GIBERELICO</t>
  </si>
  <si>
    <t>COMPLESAL</t>
  </si>
  <si>
    <t>FRUTEL</t>
  </si>
  <si>
    <t>NITROFOSKA</t>
  </si>
  <si>
    <t>HIDROMAG</t>
  </si>
  <si>
    <t>ZINTRAC</t>
  </si>
  <si>
    <t>STOPIC</t>
  </si>
  <si>
    <t>POTASIO MAX</t>
  </si>
  <si>
    <t>CALIBRA</t>
  </si>
  <si>
    <t>UREA</t>
  </si>
  <si>
    <t>MUR. DE POTASIO</t>
  </si>
  <si>
    <t>NIT. DE POTASIO</t>
  </si>
  <si>
    <t>Analisis Foliar</t>
  </si>
  <si>
    <t>Época (Mes)</t>
  </si>
  <si>
    <t>FERTILIZANTES</t>
  </si>
  <si>
    <t>INSECTICIDAS</t>
  </si>
  <si>
    <t>FUNGICIDAS</t>
  </si>
  <si>
    <t>RUBRO O CULTIVO</t>
  </si>
  <si>
    <t>NIVEL TECNOLÓGICO</t>
  </si>
  <si>
    <t>REGIÓN</t>
  </si>
  <si>
    <t>COSTOS DIRECTOS DE PRODUCCIÓN POR HECTÁREA (INCLUYE IVA)</t>
  </si>
  <si>
    <t>EXPORTACIÓN</t>
  </si>
  <si>
    <t>Febrero</t>
  </si>
  <si>
    <t>Nov-Dic-Ene</t>
  </si>
  <si>
    <t>Unidad (Kg/l/u)</t>
  </si>
  <si>
    <t>Cantidad (Kg/l/u)</t>
  </si>
  <si>
    <t>l</t>
  </si>
  <si>
    <t>u</t>
  </si>
  <si>
    <t>BAJO</t>
  </si>
  <si>
    <t>PRECIO ESPERADO ($/kg)</t>
  </si>
  <si>
    <t>Junio-Julio</t>
  </si>
  <si>
    <t>Noviembre-Diciembre</t>
  </si>
  <si>
    <t>Septiembre-Marzo</t>
  </si>
  <si>
    <t>Mayo-Octubre</t>
  </si>
  <si>
    <t>Agosto-Octubre</t>
  </si>
  <si>
    <t>Julio-Diciembre</t>
  </si>
  <si>
    <t>Diciembre-Enero</t>
  </si>
  <si>
    <t>Septiembre-Enero</t>
  </si>
  <si>
    <t>Abril-Agosto</t>
  </si>
  <si>
    <t>febrero-marzo</t>
  </si>
  <si>
    <t xml:space="preserve"> RED GLOBE</t>
  </si>
  <si>
    <t>Ohiggins</t>
  </si>
  <si>
    <t>San Fernando</t>
  </si>
  <si>
    <t>Nancagua</t>
  </si>
  <si>
    <t>STROBY SC</t>
  </si>
  <si>
    <t>DEFENDER BORO</t>
  </si>
  <si>
    <t>DELEGATE</t>
  </si>
  <si>
    <t>OCT. FEBRERO</t>
  </si>
  <si>
    <t>CALDO BORDELESS</t>
  </si>
  <si>
    <t>FEBRERO  MARZO</t>
  </si>
  <si>
    <t>Lg.</t>
  </si>
  <si>
    <t>FEBRERO- MARZO</t>
  </si>
  <si>
    <t>KARATHANE GOLG</t>
  </si>
  <si>
    <t>L</t>
  </si>
  <si>
    <t>NOVIEMBRE</t>
  </si>
  <si>
    <t>INGRESO ESPERADO, con IVA ($)</t>
  </si>
  <si>
    <t>AGENCIA DE ÁREA</t>
  </si>
  <si>
    <t>DESTINO PRODUCCION</t>
  </si>
  <si>
    <t>FECHA PRECIO INSUMOS</t>
  </si>
  <si>
    <t>CONTINGENCIA</t>
  </si>
  <si>
    <t>Heladas - sequia</t>
  </si>
  <si>
    <t>JORNADAS ANIMAL</t>
  </si>
  <si>
    <t>Subtotal Jornadas Animal</t>
  </si>
  <si>
    <t>OTROS</t>
  </si>
  <si>
    <t>Item</t>
  </si>
  <si>
    <t xml:space="preserve">Traslados </t>
  </si>
  <si>
    <t>Subtotal Otros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</si>
  <si>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</si>
  <si>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</si>
  <si>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</si>
  <si>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</si>
  <si>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</si>
  <si>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</si>
  <si>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</si>
  <si>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</si>
  <si>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</si>
  <si>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</si>
  <si>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</si>
  <si>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</si>
  <si>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</si>
  <si>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</si>
  <si>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</si>
  <si>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</si>
  <si>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</si>
  <si>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</si>
  <si>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</si>
  <si>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(kg/Há.)</t>
  </si>
  <si>
    <t>CLORPIRIFOS S 48O</t>
  </si>
  <si>
    <t>IMIDACLOPRID  200SL AGROSPEC</t>
  </si>
  <si>
    <t>LAMBDA CIHALOTRINA 50 EC</t>
  </si>
  <si>
    <t>CONFIDOR FORTE 200 SL</t>
  </si>
  <si>
    <t>COSECHA LIMPIA</t>
  </si>
  <si>
    <t>RALEO Y ARREGLO RACIMOS</t>
  </si>
  <si>
    <t>Control de malezas</t>
  </si>
  <si>
    <t>Enero - Diciembre</t>
  </si>
  <si>
    <t>Surqueadura</t>
  </si>
  <si>
    <t>COSECHA(carro de arrastre)</t>
  </si>
  <si>
    <t>kg</t>
  </si>
  <si>
    <t>Feb-Mar</t>
  </si>
  <si>
    <t>SWICTH 62,5 WG</t>
  </si>
  <si>
    <t>MOVENTO 100 SC</t>
  </si>
  <si>
    <t>TRIFMINE 30 WP</t>
  </si>
  <si>
    <t>FRONTAL 425 SC</t>
  </si>
  <si>
    <r>
      <rPr>
        <u/>
        <sz val="9"/>
        <color indexed="8"/>
        <rFont val="Calibri"/>
        <family val="2"/>
        <scheme val="minor"/>
      </rPr>
      <t>Fuente</t>
    </r>
    <r>
      <rPr>
        <sz val="9"/>
        <color indexed="8"/>
        <rFont val="Calibri"/>
        <family val="2"/>
        <scheme val="minor"/>
      </rPr>
      <t>: INDAP</t>
    </r>
  </si>
  <si>
    <r>
      <rPr>
        <b/>
        <u/>
        <sz val="9"/>
        <color indexed="8"/>
        <rFont val="Calibri"/>
        <family val="2"/>
        <scheme val="minor"/>
      </rPr>
      <t>Notas</t>
    </r>
    <r>
      <rPr>
        <b/>
        <sz val="9"/>
        <color indexed="8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</si>
</sst>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_ ;\-#,##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3" fillId="3" borderId="2" xfId="0" applyFont="1" applyFill="1" applyBorder="1" applyAlignment="1"/>
    <xf numFmtId="0" fontId="3" fillId="3" borderId="28" xfId="0" applyFont="1" applyFill="1" applyBorder="1" applyAlignment="1"/>
    <xf numFmtId="0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4" fillId="0" borderId="29" xfId="0" applyFont="1" applyBorder="1" applyAlignment="1">
      <alignment wrapText="1"/>
    </xf>
    <xf numFmtId="0" fontId="14" fillId="0" borderId="29" xfId="0" applyFont="1" applyBorder="1" applyAlignment="1">
      <alignment horizontal="center" wrapText="1"/>
    </xf>
    <xf numFmtId="0" fontId="10" fillId="3" borderId="0" xfId="0" applyFont="1" applyFill="1" applyBorder="1" applyAlignment="1">
      <alignment vertical="center"/>
    </xf>
    <xf numFmtId="167" fontId="10" fillId="3" borderId="0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vertical="center"/>
    </xf>
    <xf numFmtId="0" fontId="11" fillId="3" borderId="5" xfId="0" applyFont="1" applyFill="1" applyBorder="1" applyAlignment="1"/>
    <xf numFmtId="49" fontId="11" fillId="3" borderId="7" xfId="0" applyNumberFormat="1" applyFont="1" applyFill="1" applyBorder="1" applyAlignment="1">
      <alignment vertical="center"/>
    </xf>
    <xf numFmtId="0" fontId="11" fillId="3" borderId="0" xfId="0" applyFont="1" applyFill="1" applyBorder="1" applyAlignment="1"/>
    <xf numFmtId="49" fontId="11" fillId="3" borderId="9" xfId="0" applyNumberFormat="1" applyFont="1" applyFill="1" applyBorder="1" applyAlignment="1">
      <alignment vertical="center"/>
    </xf>
    <xf numFmtId="0" fontId="11" fillId="3" borderId="10" xfId="0" applyFont="1" applyFill="1" applyBorder="1" applyAlignment="1"/>
    <xf numFmtId="0" fontId="11" fillId="3" borderId="0" xfId="0" applyFont="1" applyFill="1" applyBorder="1" applyAlignment="1">
      <alignment vertical="center"/>
    </xf>
    <xf numFmtId="0" fontId="11" fillId="4" borderId="14" xfId="0" applyFont="1" applyFill="1" applyBorder="1" applyAlignment="1"/>
    <xf numFmtId="0" fontId="11" fillId="0" borderId="0" xfId="0" applyFont="1" applyFill="1" applyBorder="1" applyAlignment="1"/>
    <xf numFmtId="49" fontId="16" fillId="6" borderId="15" xfId="0" applyNumberFormat="1" applyFont="1" applyFill="1" applyBorder="1" applyAlignment="1">
      <alignment vertical="center"/>
    </xf>
    <xf numFmtId="49" fontId="16" fillId="6" borderId="16" xfId="0" applyNumberFormat="1" applyFont="1" applyFill="1" applyBorder="1" applyAlignment="1">
      <alignment vertical="center"/>
    </xf>
    <xf numFmtId="49" fontId="11" fillId="6" borderId="17" xfId="0" applyNumberFormat="1" applyFont="1" applyFill="1" applyBorder="1" applyAlignment="1"/>
    <xf numFmtId="49" fontId="16" fillId="3" borderId="18" xfId="0" applyNumberFormat="1" applyFont="1" applyFill="1" applyBorder="1" applyAlignment="1">
      <alignment vertical="center"/>
    </xf>
    <xf numFmtId="3" fontId="16" fillId="3" borderId="3" xfId="0" applyNumberFormat="1" applyFont="1" applyFill="1" applyBorder="1" applyAlignment="1">
      <alignment vertical="center"/>
    </xf>
    <xf numFmtId="9" fontId="11" fillId="3" borderId="19" xfId="0" applyNumberFormat="1" applyFont="1" applyFill="1" applyBorder="1" applyAlignment="1"/>
    <xf numFmtId="168" fontId="16" fillId="3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49" fontId="18" fillId="4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49" fontId="16" fillId="6" borderId="2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7" fontId="16" fillId="3" borderId="0" xfId="0" applyNumberFormat="1" applyFont="1" applyFill="1" applyBorder="1" applyAlignment="1">
      <alignment vertical="center"/>
    </xf>
    <xf numFmtId="49" fontId="16" fillId="6" borderId="20" xfId="0" applyNumberFormat="1" applyFont="1" applyFill="1" applyBorder="1" applyAlignment="1">
      <alignment vertical="center"/>
    </xf>
    <xf numFmtId="168" fontId="16" fillId="6" borderId="21" xfId="0" applyNumberFormat="1" applyFont="1" applyFill="1" applyBorder="1" applyAlignment="1">
      <alignment vertical="center"/>
    </xf>
    <xf numFmtId="168" fontId="16" fillId="6" borderId="22" xfId="0" applyNumberFormat="1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vertical="center"/>
    </xf>
    <xf numFmtId="169" fontId="14" fillId="0" borderId="29" xfId="12" applyNumberFormat="1" applyFont="1" applyFill="1" applyBorder="1" applyAlignment="1">
      <alignment horizontal="right" wrapText="1"/>
    </xf>
    <xf numFmtId="49" fontId="10" fillId="4" borderId="29" xfId="0" applyNumberFormat="1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/>
    </xf>
    <xf numFmtId="169" fontId="14" fillId="0" borderId="29" xfId="11" applyNumberFormat="1" applyFont="1" applyFill="1" applyBorder="1" applyAlignment="1">
      <alignment horizontal="right" wrapText="1"/>
    </xf>
    <xf numFmtId="3" fontId="11" fillId="3" borderId="29" xfId="0" applyNumberFormat="1" applyFont="1" applyFill="1" applyBorder="1" applyAlignment="1">
      <alignment horizontal="right" wrapText="1"/>
    </xf>
    <xf numFmtId="49" fontId="12" fillId="5" borderId="29" xfId="0" applyNumberFormat="1" applyFont="1" applyFill="1" applyBorder="1" applyAlignment="1">
      <alignment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vertical="center"/>
    </xf>
    <xf numFmtId="3" fontId="12" fillId="5" borderId="29" xfId="0" applyNumberFormat="1" applyFont="1" applyFill="1" applyBorder="1" applyAlignment="1">
      <alignment vertical="center"/>
    </xf>
    <xf numFmtId="0" fontId="11" fillId="3" borderId="29" xfId="0" applyFont="1" applyFill="1" applyBorder="1" applyAlignment="1"/>
    <xf numFmtId="3" fontId="11" fillId="3" borderId="29" xfId="0" applyNumberFormat="1" applyFont="1" applyFill="1" applyBorder="1" applyAlignment="1"/>
    <xf numFmtId="0" fontId="11" fillId="3" borderId="29" xfId="0" applyFont="1" applyFill="1" applyBorder="1" applyAlignment="1">
      <alignment horizontal="center" vertical="center"/>
    </xf>
    <xf numFmtId="49" fontId="10" fillId="5" borderId="29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2" fontId="3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0" fontId="3" fillId="2" borderId="29" xfId="0" applyFont="1" applyFill="1" applyBorder="1" applyAlignment="1">
      <alignment vertical="center" wrapText="1"/>
    </xf>
    <xf numFmtId="0" fontId="8" fillId="0" borderId="29" xfId="1" applyFont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/>
    </xf>
    <xf numFmtId="49" fontId="11" fillId="3" borderId="29" xfId="0" applyNumberFormat="1" applyFont="1" applyFill="1" applyBorder="1" applyAlignment="1">
      <alignment wrapText="1"/>
    </xf>
    <xf numFmtId="49" fontId="11" fillId="3" borderId="29" xfId="0" applyNumberFormat="1" applyFont="1" applyFill="1" applyBorder="1" applyAlignment="1">
      <alignment horizontal="center"/>
    </xf>
    <xf numFmtId="49" fontId="11" fillId="3" borderId="29" xfId="0" applyNumberFormat="1" applyFont="1" applyFill="1" applyBorder="1" applyAlignment="1">
      <alignment horizontal="center" wrapText="1"/>
    </xf>
    <xf numFmtId="166" fontId="11" fillId="3" borderId="29" xfId="0" applyNumberFormat="1" applyFont="1" applyFill="1" applyBorder="1" applyAlignment="1"/>
    <xf numFmtId="0" fontId="10" fillId="4" borderId="29" xfId="0" applyFont="1" applyFill="1" applyBorder="1" applyAlignment="1">
      <alignment vertical="center"/>
    </xf>
    <xf numFmtId="167" fontId="10" fillId="4" borderId="29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7" fontId="10" fillId="5" borderId="29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49" fontId="19" fillId="5" borderId="29" xfId="0" applyNumberFormat="1" applyFont="1" applyFill="1" applyBorder="1" applyAlignment="1">
      <alignment vertical="center" wrapText="1"/>
    </xf>
    <xf numFmtId="0" fontId="20" fillId="0" borderId="29" xfId="0" applyFont="1" applyBorder="1" applyAlignment="1">
      <alignment horizontal="right" vertical="center"/>
    </xf>
    <xf numFmtId="0" fontId="21" fillId="3" borderId="29" xfId="0" applyFont="1" applyFill="1" applyBorder="1" applyAlignment="1"/>
    <xf numFmtId="3" fontId="20" fillId="0" borderId="29" xfId="0" applyNumberFormat="1" applyFont="1" applyBorder="1" applyAlignment="1">
      <alignment horizontal="right" vertical="center"/>
    </xf>
    <xf numFmtId="49" fontId="21" fillId="3" borderId="29" xfId="0" applyNumberFormat="1" applyFont="1" applyFill="1" applyBorder="1" applyAlignment="1">
      <alignment vertical="center" wrapText="1"/>
    </xf>
    <xf numFmtId="0" fontId="20" fillId="2" borderId="29" xfId="0" applyFont="1" applyFill="1" applyBorder="1" applyAlignment="1">
      <alignment horizontal="right" vertical="center" wrapText="1"/>
    </xf>
    <xf numFmtId="0" fontId="20" fillId="2" borderId="29" xfId="0" applyFont="1" applyFill="1" applyBorder="1" applyAlignment="1">
      <alignment horizontal="right" vertical="center"/>
    </xf>
    <xf numFmtId="49" fontId="21" fillId="3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right" vertical="center"/>
    </xf>
    <xf numFmtId="0" fontId="21" fillId="3" borderId="1" xfId="0" applyFont="1" applyFill="1" applyBorder="1" applyAlignment="1"/>
    <xf numFmtId="3" fontId="20" fillId="0" borderId="1" xfId="0" applyNumberFormat="1" applyFont="1" applyBorder="1" applyAlignment="1">
      <alignment horizontal="right" vertical="center"/>
    </xf>
    <xf numFmtId="49" fontId="21" fillId="3" borderId="1" xfId="0" applyNumberFormat="1" applyFont="1" applyFill="1" applyBorder="1" applyAlignment="1"/>
    <xf numFmtId="0" fontId="20" fillId="0" borderId="1" xfId="0" applyFont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/>
    </xf>
    <xf numFmtId="14" fontId="21" fillId="3" borderId="1" xfId="0" applyNumberFormat="1" applyFont="1" applyFill="1" applyBorder="1" applyAlignment="1">
      <alignment horizontal="right"/>
    </xf>
    <xf numFmtId="49" fontId="21" fillId="3" borderId="1" xfId="0" applyNumberFormat="1" applyFont="1" applyFill="1" applyBorder="1" applyAlignment="1">
      <alignment horizontal="right" wrapText="1"/>
    </xf>
    <xf numFmtId="167" fontId="10" fillId="3" borderId="6" xfId="0" applyNumberFormat="1" applyFont="1" applyFill="1" applyBorder="1" applyAlignment="1">
      <alignment vertical="center"/>
    </xf>
    <xf numFmtId="167" fontId="10" fillId="3" borderId="8" xfId="0" applyNumberFormat="1" applyFont="1" applyFill="1" applyBorder="1" applyAlignment="1">
      <alignment vertical="center"/>
    </xf>
    <xf numFmtId="167" fontId="10" fillId="3" borderId="11" xfId="0" applyNumberFormat="1" applyFont="1" applyFill="1" applyBorder="1" applyAlignment="1">
      <alignment vertical="center"/>
    </xf>
    <xf numFmtId="49" fontId="16" fillId="4" borderId="20" xfId="0" applyNumberFormat="1" applyFont="1" applyFill="1" applyBorder="1" applyAlignment="1">
      <alignment vertical="center"/>
    </xf>
    <xf numFmtId="168" fontId="16" fillId="4" borderId="21" xfId="0" applyNumberFormat="1" applyFont="1" applyFill="1" applyBorder="1" applyAlignment="1">
      <alignment vertical="center"/>
    </xf>
    <xf numFmtId="9" fontId="16" fillId="4" borderId="22" xfId="0" applyNumberFormat="1" applyFont="1" applyFill="1" applyBorder="1" applyAlignment="1">
      <alignment vertical="center"/>
    </xf>
    <xf numFmtId="41" fontId="16" fillId="6" borderId="26" xfId="13" applyFont="1" applyFill="1" applyBorder="1" applyAlignment="1">
      <alignment vertical="center"/>
    </xf>
    <xf numFmtId="41" fontId="16" fillId="6" borderId="27" xfId="13" applyFont="1" applyFill="1" applyBorder="1" applyAlignment="1">
      <alignment vertical="center"/>
    </xf>
    <xf numFmtId="49" fontId="21" fillId="3" borderId="1" xfId="0" applyNumberFormat="1" applyFont="1" applyFill="1" applyBorder="1" applyAlignment="1"/>
    <xf numFmtId="0" fontId="21" fillId="3" borderId="1" xfId="0" applyFont="1" applyFill="1" applyBorder="1" applyAlignment="1"/>
    <xf numFmtId="49" fontId="13" fillId="5" borderId="29" xfId="0" applyNumberFormat="1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vertical="center"/>
    </xf>
    <xf numFmtId="0" fontId="18" fillId="4" borderId="13" xfId="0" applyFont="1" applyFill="1" applyBorder="1" applyAlignment="1">
      <alignment vertical="center"/>
    </xf>
    <xf numFmtId="49" fontId="22" fillId="5" borderId="29" xfId="0" applyNumberFormat="1" applyFont="1" applyFill="1" applyBorder="1" applyAlignment="1">
      <alignment wrapText="1"/>
    </xf>
    <xf numFmtId="0" fontId="22" fillId="5" borderId="29" xfId="0" applyFont="1" applyFill="1" applyBorder="1" applyAlignment="1">
      <alignment wrapText="1"/>
    </xf>
    <xf numFmtId="49" fontId="21" fillId="3" borderId="29" xfId="0" applyNumberFormat="1" applyFont="1" applyFill="1" applyBorder="1" applyAlignment="1">
      <alignment wrapText="1"/>
    </xf>
    <xf numFmtId="0" fontId="21" fillId="3" borderId="29" xfId="0" applyFont="1" applyFill="1" applyBorder="1" applyAlignment="1">
      <alignment wrapText="1"/>
    </xf>
    <xf numFmtId="49" fontId="21" fillId="3" borderId="1" xfId="0" applyNumberFormat="1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11" fillId="3" borderId="30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/>
    </xf>
  </cellXfs>
  <cellStyles count="14">
    <cellStyle name="Hipervínculo" xfId="7" builtinId="8" hidden="1"/>
    <cellStyle name="Hipervínculo" xfId="9" builtinId="8" hidden="1"/>
    <cellStyle name="Hipervínculo visitado" xfId="8" builtinId="9" hidden="1"/>
    <cellStyle name="Hipervínculo visitado" xfId="10" builtinId="9" hidden="1"/>
    <cellStyle name="Millares [0]" xfId="13" builtinId="6"/>
    <cellStyle name="Millares 2" xfId="2"/>
    <cellStyle name="Millares 9" xfId="12"/>
    <cellStyle name="Moneda 2" xfId="3"/>
    <cellStyle name="Moneda 5" xfId="11"/>
    <cellStyle name="Normal" xfId="0" builtinId="0"/>
    <cellStyle name="Normal 2" xfId="1"/>
    <cellStyle name="Normal 4" xfId="4"/>
    <cellStyle name="Normal 4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752476</xdr:colOff>
      <xdr:row>0</xdr:row>
      <xdr:rowOff>0</xdr:rowOff>
    </xdr:from>
    <xdr:to>
      <xdr:col>7</xdr:col>
      <xdr:colOff>23820</xdr:colOff>
      <xdr:row>9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0"/>
          <a:ext cx="6243644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5"/>
  <sheetViews>
    <sheetView showGridLines="0" tabSelected="1" zoomScaleNormal="100" zoomScalePageLayoutView="130" workbookViewId="0">
      <selection activeCell="G103" sqref="G103"/>
    </sheetView>
  </sheetViews>
  <sheetFormatPr baseColWidth="10" defaultColWidth="11.42578125" defaultRowHeight="12" x14ac:dyDescent="0.25"/>
  <cols>
    <col min="1" max="1" width="11.42578125" style="1"/>
    <col min="2" max="2" width="22.5703125" style="1" customWidth="1"/>
    <col min="3" max="3" width="20.7109375" style="1" customWidth="1"/>
    <col min="4" max="4" width="11.42578125" style="1"/>
    <col min="5" max="5" width="17.7109375" style="1" customWidth="1"/>
    <col min="6" max="6" width="9.140625" style="1" bestFit="1" customWidth="1"/>
    <col min="7" max="7" width="11.5703125" style="1" bestFit="1" customWidth="1"/>
    <col min="8" max="16384" width="11.42578125" style="1"/>
  </cols>
  <sheetData>
    <row r="2" spans="2:7" x14ac:dyDescent="0.2">
      <c r="B2" s="2"/>
      <c r="C2" s="2"/>
      <c r="D2" s="2"/>
      <c r="E2" s="2"/>
      <c r="F2" s="2"/>
      <c r="G2" s="2"/>
    </row>
    <row r="3" spans="2:7" x14ac:dyDescent="0.2">
      <c r="B3" s="2"/>
      <c r="C3" s="2"/>
      <c r="D3" s="2"/>
      <c r="E3" s="2"/>
      <c r="F3" s="2"/>
      <c r="G3" s="2"/>
    </row>
    <row r="4" spans="2:7" x14ac:dyDescent="0.2">
      <c r="B4" s="2"/>
      <c r="C4" s="2"/>
      <c r="D4" s="2"/>
      <c r="E4" s="2"/>
      <c r="F4" s="2"/>
      <c r="G4" s="2"/>
    </row>
    <row r="5" spans="2:7" x14ac:dyDescent="0.2">
      <c r="B5" s="2"/>
      <c r="C5" s="2"/>
      <c r="D5" s="2"/>
      <c r="E5" s="2"/>
      <c r="F5" s="2"/>
      <c r="G5" s="2"/>
    </row>
    <row r="6" spans="2:7" x14ac:dyDescent="0.2">
      <c r="B6" s="2"/>
      <c r="C6" s="2"/>
      <c r="D6" s="2"/>
      <c r="E6" s="2"/>
      <c r="F6" s="2"/>
      <c r="G6" s="2"/>
    </row>
    <row r="7" spans="2:7" x14ac:dyDescent="0.2">
      <c r="B7" s="2"/>
      <c r="C7" s="2"/>
      <c r="D7" s="2"/>
      <c r="E7" s="2"/>
      <c r="F7" s="2"/>
      <c r="G7" s="2"/>
    </row>
    <row r="8" spans="2:7" x14ac:dyDescent="0.2">
      <c r="B8" s="2"/>
      <c r="C8" s="2"/>
      <c r="D8" s="2"/>
      <c r="E8" s="2"/>
      <c r="F8" s="2"/>
      <c r="G8" s="2"/>
    </row>
    <row r="9" spans="2:7" ht="10.5" customHeight="1" x14ac:dyDescent="0.2">
      <c r="B9" s="3"/>
      <c r="C9" s="3"/>
      <c r="D9" s="3"/>
      <c r="E9" s="3"/>
      <c r="F9" s="3"/>
      <c r="G9" s="3"/>
    </row>
    <row r="10" spans="2:7" x14ac:dyDescent="0.2">
      <c r="B10" s="81"/>
      <c r="C10" s="81"/>
      <c r="D10" s="81"/>
      <c r="E10" s="81"/>
      <c r="F10" s="81"/>
      <c r="G10" s="81"/>
    </row>
    <row r="11" spans="2:7" ht="13.5" x14ac:dyDescent="0.25">
      <c r="B11" s="82" t="s">
        <v>51</v>
      </c>
      <c r="C11" s="83" t="s">
        <v>26</v>
      </c>
      <c r="D11" s="84"/>
      <c r="E11" s="112" t="s">
        <v>120</v>
      </c>
      <c r="F11" s="113"/>
      <c r="G11" s="85">
        <v>25000</v>
      </c>
    </row>
    <row r="12" spans="2:7" ht="13.5" x14ac:dyDescent="0.25">
      <c r="B12" s="86" t="s">
        <v>0</v>
      </c>
      <c r="C12" s="87" t="s">
        <v>74</v>
      </c>
      <c r="D12" s="84"/>
      <c r="E12" s="114" t="s">
        <v>15</v>
      </c>
      <c r="F12" s="115"/>
      <c r="G12" s="88" t="s">
        <v>73</v>
      </c>
    </row>
    <row r="13" spans="2:7" ht="13.5" x14ac:dyDescent="0.25">
      <c r="B13" s="89" t="s">
        <v>52</v>
      </c>
      <c r="C13" s="90" t="s">
        <v>62</v>
      </c>
      <c r="D13" s="91"/>
      <c r="E13" s="116" t="s">
        <v>63</v>
      </c>
      <c r="F13" s="117"/>
      <c r="G13" s="92">
        <v>500</v>
      </c>
    </row>
    <row r="14" spans="2:7" ht="13.5" x14ac:dyDescent="0.25">
      <c r="B14" s="89" t="s">
        <v>53</v>
      </c>
      <c r="C14" s="90" t="s">
        <v>75</v>
      </c>
      <c r="D14" s="91"/>
      <c r="E14" s="93" t="s">
        <v>89</v>
      </c>
      <c r="F14" s="91"/>
      <c r="G14" s="92">
        <f>+G11*G13</f>
        <v>12500000</v>
      </c>
    </row>
    <row r="15" spans="2:7" ht="13.5" x14ac:dyDescent="0.25">
      <c r="B15" s="89" t="s">
        <v>90</v>
      </c>
      <c r="C15" s="94" t="s">
        <v>76</v>
      </c>
      <c r="D15" s="91"/>
      <c r="E15" s="116" t="s">
        <v>91</v>
      </c>
      <c r="F15" s="117"/>
      <c r="G15" s="94" t="s">
        <v>55</v>
      </c>
    </row>
    <row r="16" spans="2:7" ht="13.5" x14ac:dyDescent="0.25">
      <c r="B16" s="89" t="s">
        <v>16</v>
      </c>
      <c r="C16" s="94" t="s">
        <v>77</v>
      </c>
      <c r="D16" s="91"/>
      <c r="E16" s="116" t="s">
        <v>1</v>
      </c>
      <c r="F16" s="117"/>
      <c r="G16" s="95" t="s">
        <v>73</v>
      </c>
    </row>
    <row r="17" spans="1:7" ht="13.5" x14ac:dyDescent="0.25">
      <c r="B17" s="89" t="s">
        <v>92</v>
      </c>
      <c r="C17" s="96">
        <v>44228</v>
      </c>
      <c r="D17" s="91"/>
      <c r="E17" s="106" t="s">
        <v>93</v>
      </c>
      <c r="F17" s="107"/>
      <c r="G17" s="97" t="s">
        <v>94</v>
      </c>
    </row>
    <row r="18" spans="1:7" x14ac:dyDescent="0.2">
      <c r="B18" s="118"/>
      <c r="C18" s="119"/>
      <c r="D18" s="119"/>
      <c r="E18" s="119"/>
      <c r="F18" s="119"/>
      <c r="G18" s="120"/>
    </row>
    <row r="19" spans="1:7" x14ac:dyDescent="0.25">
      <c r="B19" s="108" t="s">
        <v>54</v>
      </c>
      <c r="C19" s="109"/>
      <c r="D19" s="109"/>
      <c r="E19" s="109"/>
      <c r="F19" s="109"/>
      <c r="G19" s="109"/>
    </row>
    <row r="20" spans="1:7" x14ac:dyDescent="0.2">
      <c r="A20" s="4"/>
      <c r="B20" s="121"/>
      <c r="C20" s="121"/>
      <c r="D20" s="121"/>
      <c r="E20" s="121"/>
      <c r="F20" s="121"/>
      <c r="G20" s="121"/>
    </row>
    <row r="21" spans="1:7" x14ac:dyDescent="0.25">
      <c r="B21" s="43" t="s">
        <v>2</v>
      </c>
      <c r="C21" s="44"/>
      <c r="D21" s="44"/>
      <c r="E21" s="44"/>
      <c r="F21" s="44"/>
      <c r="G21" s="44"/>
    </row>
    <row r="22" spans="1:7" ht="24" x14ac:dyDescent="0.25">
      <c r="B22" s="45" t="s">
        <v>13</v>
      </c>
      <c r="C22" s="45" t="s">
        <v>3</v>
      </c>
      <c r="D22" s="45" t="s">
        <v>11</v>
      </c>
      <c r="E22" s="45" t="s">
        <v>47</v>
      </c>
      <c r="F22" s="45" t="s">
        <v>8</v>
      </c>
      <c r="G22" s="45" t="s">
        <v>9</v>
      </c>
    </row>
    <row r="23" spans="1:7" x14ac:dyDescent="0.25">
      <c r="A23" s="5"/>
      <c r="B23" s="46" t="s">
        <v>27</v>
      </c>
      <c r="C23" s="47" t="s">
        <v>12</v>
      </c>
      <c r="D23" s="47">
        <v>15</v>
      </c>
      <c r="E23" s="48" t="s">
        <v>64</v>
      </c>
      <c r="F23" s="49">
        <v>20000</v>
      </c>
      <c r="G23" s="50">
        <f t="shared" ref="G23:G27" si="0">+F23*D23</f>
        <v>300000</v>
      </c>
    </row>
    <row r="24" spans="1:7" x14ac:dyDescent="0.25">
      <c r="A24" s="5"/>
      <c r="B24" s="46" t="s">
        <v>126</v>
      </c>
      <c r="C24" s="47" t="s">
        <v>12</v>
      </c>
      <c r="D24" s="47">
        <v>100</v>
      </c>
      <c r="E24" s="48" t="s">
        <v>65</v>
      </c>
      <c r="F24" s="49">
        <v>20000</v>
      </c>
      <c r="G24" s="50">
        <f t="shared" si="0"/>
        <v>2000000</v>
      </c>
    </row>
    <row r="25" spans="1:7" x14ac:dyDescent="0.25">
      <c r="A25" s="5"/>
      <c r="B25" s="46" t="s">
        <v>25</v>
      </c>
      <c r="C25" s="47" t="s">
        <v>12</v>
      </c>
      <c r="D25" s="47">
        <v>18</v>
      </c>
      <c r="E25" s="48" t="s">
        <v>66</v>
      </c>
      <c r="F25" s="49">
        <v>18000</v>
      </c>
      <c r="G25" s="50">
        <f t="shared" si="0"/>
        <v>324000</v>
      </c>
    </row>
    <row r="26" spans="1:7" ht="13.5" customHeight="1" x14ac:dyDescent="0.2">
      <c r="A26" s="5"/>
      <c r="B26" s="8" t="s">
        <v>127</v>
      </c>
      <c r="C26" s="9" t="s">
        <v>12</v>
      </c>
      <c r="D26" s="9">
        <v>8</v>
      </c>
      <c r="E26" s="9" t="s">
        <v>128</v>
      </c>
      <c r="F26" s="51">
        <v>20000</v>
      </c>
      <c r="G26" s="52">
        <f t="shared" ref="G26" si="1">(D26*F26)</f>
        <v>160000</v>
      </c>
    </row>
    <row r="27" spans="1:7" x14ac:dyDescent="0.25">
      <c r="A27" s="5"/>
      <c r="B27" s="46" t="s">
        <v>125</v>
      </c>
      <c r="C27" s="47" t="s">
        <v>12</v>
      </c>
      <c r="D27" s="47">
        <v>100</v>
      </c>
      <c r="E27" s="48" t="s">
        <v>56</v>
      </c>
      <c r="F27" s="49">
        <v>20000</v>
      </c>
      <c r="G27" s="50">
        <f t="shared" si="0"/>
        <v>2000000</v>
      </c>
    </row>
    <row r="28" spans="1:7" x14ac:dyDescent="0.25">
      <c r="A28" s="5"/>
      <c r="B28" s="53" t="s">
        <v>22</v>
      </c>
      <c r="C28" s="54"/>
      <c r="D28" s="54"/>
      <c r="E28" s="54"/>
      <c r="F28" s="55"/>
      <c r="G28" s="56">
        <f>SUM(G23:G27)</f>
        <v>4784000</v>
      </c>
    </row>
    <row r="29" spans="1:7" x14ac:dyDescent="0.2">
      <c r="A29" s="5"/>
      <c r="B29" s="57"/>
      <c r="C29" s="57"/>
      <c r="D29" s="57"/>
      <c r="E29" s="57"/>
      <c r="F29" s="58"/>
      <c r="G29" s="58"/>
    </row>
    <row r="30" spans="1:7" x14ac:dyDescent="0.25">
      <c r="A30" s="4"/>
      <c r="B30" s="43" t="s">
        <v>95</v>
      </c>
      <c r="C30" s="59"/>
      <c r="D30" s="59"/>
      <c r="E30" s="59"/>
      <c r="F30" s="44"/>
      <c r="G30" s="44"/>
    </row>
    <row r="31" spans="1:7" ht="24" x14ac:dyDescent="0.25">
      <c r="B31" s="60" t="s">
        <v>13</v>
      </c>
      <c r="C31" s="45" t="s">
        <v>3</v>
      </c>
      <c r="D31" s="45" t="s">
        <v>11</v>
      </c>
      <c r="E31" s="60" t="s">
        <v>47</v>
      </c>
      <c r="F31" s="45" t="s">
        <v>8</v>
      </c>
      <c r="G31" s="60" t="s">
        <v>9</v>
      </c>
    </row>
    <row r="32" spans="1:7" x14ac:dyDescent="0.25">
      <c r="B32" s="44"/>
      <c r="C32" s="59"/>
      <c r="D32" s="59"/>
      <c r="E32" s="59"/>
      <c r="F32" s="61"/>
      <c r="G32" s="61"/>
    </row>
    <row r="33" spans="2:7" x14ac:dyDescent="0.25">
      <c r="B33" s="53" t="s">
        <v>96</v>
      </c>
      <c r="C33" s="54"/>
      <c r="D33" s="54"/>
      <c r="E33" s="54"/>
      <c r="F33" s="55"/>
      <c r="G33" s="56">
        <f>SUM(G32)</f>
        <v>0</v>
      </c>
    </row>
    <row r="34" spans="2:7" x14ac:dyDescent="0.2">
      <c r="B34" s="57"/>
      <c r="C34" s="57"/>
      <c r="D34" s="57"/>
      <c r="E34" s="57"/>
      <c r="F34" s="58"/>
      <c r="G34" s="58"/>
    </row>
    <row r="35" spans="2:7" x14ac:dyDescent="0.25">
      <c r="B35" s="43" t="s">
        <v>4</v>
      </c>
      <c r="C35" s="59"/>
      <c r="D35" s="59"/>
      <c r="E35" s="59"/>
      <c r="F35" s="44"/>
      <c r="G35" s="44"/>
    </row>
    <row r="36" spans="2:7" ht="24" x14ac:dyDescent="0.25">
      <c r="B36" s="60" t="s">
        <v>13</v>
      </c>
      <c r="C36" s="60" t="s">
        <v>3</v>
      </c>
      <c r="D36" s="60" t="s">
        <v>11</v>
      </c>
      <c r="E36" s="60" t="s">
        <v>47</v>
      </c>
      <c r="F36" s="45" t="s">
        <v>8</v>
      </c>
      <c r="G36" s="60" t="s">
        <v>9</v>
      </c>
    </row>
    <row r="37" spans="2:7" x14ac:dyDescent="0.25">
      <c r="B37" s="62" t="s">
        <v>28</v>
      </c>
      <c r="C37" s="47" t="s">
        <v>14</v>
      </c>
      <c r="D37" s="47">
        <v>0.75</v>
      </c>
      <c r="E37" s="48" t="s">
        <v>67</v>
      </c>
      <c r="F37" s="50">
        <v>80000</v>
      </c>
      <c r="G37" s="50">
        <f>+F37*D37</f>
        <v>60000</v>
      </c>
    </row>
    <row r="38" spans="2:7" x14ac:dyDescent="0.25">
      <c r="B38" s="62" t="s">
        <v>129</v>
      </c>
      <c r="C38" s="47" t="s">
        <v>14</v>
      </c>
      <c r="D38" s="47">
        <v>0.25</v>
      </c>
      <c r="E38" s="48" t="s">
        <v>67</v>
      </c>
      <c r="F38" s="50">
        <v>80000</v>
      </c>
      <c r="G38" s="50">
        <f t="shared" ref="G38:G42" si="2">+F38*D38</f>
        <v>20000</v>
      </c>
    </row>
    <row r="39" spans="2:7" x14ac:dyDescent="0.25">
      <c r="B39" s="46" t="s">
        <v>29</v>
      </c>
      <c r="C39" s="47" t="s">
        <v>14</v>
      </c>
      <c r="D39" s="47">
        <v>0.3</v>
      </c>
      <c r="E39" s="48" t="s">
        <v>68</v>
      </c>
      <c r="F39" s="50">
        <v>80000</v>
      </c>
      <c r="G39" s="50">
        <f t="shared" si="2"/>
        <v>24000</v>
      </c>
    </row>
    <row r="40" spans="2:7" ht="12.75" customHeight="1" x14ac:dyDescent="0.2">
      <c r="B40" s="8" t="s">
        <v>127</v>
      </c>
      <c r="C40" s="9" t="s">
        <v>14</v>
      </c>
      <c r="D40" s="9">
        <v>3</v>
      </c>
      <c r="E40" s="9" t="s">
        <v>128</v>
      </c>
      <c r="F40" s="42">
        <v>18000</v>
      </c>
      <c r="G40" s="50">
        <f t="shared" si="2"/>
        <v>54000</v>
      </c>
    </row>
    <row r="41" spans="2:7" x14ac:dyDescent="0.25">
      <c r="B41" s="46" t="s">
        <v>30</v>
      </c>
      <c r="C41" s="47" t="s">
        <v>14</v>
      </c>
      <c r="D41" s="63">
        <v>8</v>
      </c>
      <c r="E41" s="48" t="s">
        <v>69</v>
      </c>
      <c r="F41" s="50">
        <v>80000</v>
      </c>
      <c r="G41" s="50">
        <f t="shared" si="2"/>
        <v>640000</v>
      </c>
    </row>
    <row r="42" spans="2:7" x14ac:dyDescent="0.25">
      <c r="B42" s="46" t="s">
        <v>130</v>
      </c>
      <c r="C42" s="47" t="s">
        <v>14</v>
      </c>
      <c r="D42" s="47">
        <v>2</v>
      </c>
      <c r="E42" s="48" t="s">
        <v>70</v>
      </c>
      <c r="F42" s="50">
        <v>80000</v>
      </c>
      <c r="G42" s="50">
        <f t="shared" si="2"/>
        <v>160000</v>
      </c>
    </row>
    <row r="43" spans="2:7" x14ac:dyDescent="0.25">
      <c r="B43" s="53" t="s">
        <v>21</v>
      </c>
      <c r="C43" s="54"/>
      <c r="D43" s="54"/>
      <c r="E43" s="54"/>
      <c r="F43" s="55"/>
      <c r="G43" s="56">
        <f>SUM(G37:G42)</f>
        <v>958000</v>
      </c>
    </row>
    <row r="44" spans="2:7" x14ac:dyDescent="0.2">
      <c r="B44" s="57"/>
      <c r="C44" s="57"/>
      <c r="D44" s="57"/>
      <c r="E44" s="57"/>
      <c r="F44" s="58"/>
      <c r="G44" s="58"/>
    </row>
    <row r="45" spans="2:7" x14ac:dyDescent="0.25">
      <c r="B45" s="43" t="s">
        <v>5</v>
      </c>
      <c r="C45" s="59"/>
      <c r="D45" s="59"/>
      <c r="E45" s="59"/>
      <c r="F45" s="44"/>
      <c r="G45" s="44"/>
    </row>
    <row r="46" spans="2:7" ht="24" x14ac:dyDescent="0.25">
      <c r="B46" s="45" t="s">
        <v>7</v>
      </c>
      <c r="C46" s="45" t="s">
        <v>58</v>
      </c>
      <c r="D46" s="45" t="s">
        <v>59</v>
      </c>
      <c r="E46" s="45" t="s">
        <v>47</v>
      </c>
      <c r="F46" s="45" t="s">
        <v>8</v>
      </c>
      <c r="G46" s="45" t="s">
        <v>9</v>
      </c>
    </row>
    <row r="47" spans="2:7" x14ac:dyDescent="0.25">
      <c r="B47" s="64" t="s">
        <v>48</v>
      </c>
      <c r="C47" s="47"/>
      <c r="D47" s="65"/>
      <c r="E47" s="47"/>
      <c r="F47" s="50"/>
      <c r="G47" s="50"/>
    </row>
    <row r="48" spans="2:7" x14ac:dyDescent="0.25">
      <c r="B48" s="46" t="s">
        <v>35</v>
      </c>
      <c r="C48" s="47" t="s">
        <v>60</v>
      </c>
      <c r="D48" s="65">
        <v>6</v>
      </c>
      <c r="E48" s="47" t="s">
        <v>71</v>
      </c>
      <c r="F48" s="50">
        <v>1780</v>
      </c>
      <c r="G48" s="50">
        <f t="shared" ref="G48:G60" si="3">+F48*D48</f>
        <v>10680</v>
      </c>
    </row>
    <row r="49" spans="2:7" x14ac:dyDescent="0.25">
      <c r="B49" s="46" t="s">
        <v>36</v>
      </c>
      <c r="C49" s="47" t="s">
        <v>60</v>
      </c>
      <c r="D49" s="65">
        <v>10</v>
      </c>
      <c r="E49" s="47" t="s">
        <v>71</v>
      </c>
      <c r="F49" s="50">
        <v>6100</v>
      </c>
      <c r="G49" s="50">
        <f t="shared" si="3"/>
        <v>61000</v>
      </c>
    </row>
    <row r="50" spans="2:7" x14ac:dyDescent="0.25">
      <c r="B50" s="46" t="s">
        <v>79</v>
      </c>
      <c r="C50" s="47" t="s">
        <v>60</v>
      </c>
      <c r="D50" s="65">
        <v>24</v>
      </c>
      <c r="E50" s="47" t="s">
        <v>71</v>
      </c>
      <c r="F50" s="50">
        <v>4300</v>
      </c>
      <c r="G50" s="50">
        <f t="shared" si="3"/>
        <v>103200</v>
      </c>
    </row>
    <row r="51" spans="2:7" x14ac:dyDescent="0.25">
      <c r="B51" s="46" t="s">
        <v>37</v>
      </c>
      <c r="C51" s="47" t="s">
        <v>60</v>
      </c>
      <c r="D51" s="65">
        <v>3.8</v>
      </c>
      <c r="E51" s="47" t="s">
        <v>71</v>
      </c>
      <c r="F51" s="50">
        <v>3050</v>
      </c>
      <c r="G51" s="50">
        <f t="shared" si="3"/>
        <v>11590</v>
      </c>
    </row>
    <row r="52" spans="2:7" x14ac:dyDescent="0.25">
      <c r="B52" s="46" t="s">
        <v>38</v>
      </c>
      <c r="C52" s="47" t="s">
        <v>60</v>
      </c>
      <c r="D52" s="65">
        <v>20</v>
      </c>
      <c r="E52" s="47" t="s">
        <v>71</v>
      </c>
      <c r="F52" s="50">
        <v>5020</v>
      </c>
      <c r="G52" s="50">
        <f t="shared" si="3"/>
        <v>100400</v>
      </c>
    </row>
    <row r="53" spans="2:7" x14ac:dyDescent="0.25">
      <c r="B53" s="46" t="s">
        <v>39</v>
      </c>
      <c r="C53" s="47" t="s">
        <v>60</v>
      </c>
      <c r="D53" s="65">
        <v>20</v>
      </c>
      <c r="E53" s="47" t="s">
        <v>71</v>
      </c>
      <c r="F53" s="50">
        <v>7430</v>
      </c>
      <c r="G53" s="50">
        <f t="shared" si="3"/>
        <v>148600</v>
      </c>
    </row>
    <row r="54" spans="2:7" x14ac:dyDescent="0.25">
      <c r="B54" s="46" t="s">
        <v>40</v>
      </c>
      <c r="C54" s="47" t="s">
        <v>60</v>
      </c>
      <c r="D54" s="65">
        <v>8</v>
      </c>
      <c r="E54" s="47" t="s">
        <v>71</v>
      </c>
      <c r="F54" s="50">
        <v>1650</v>
      </c>
      <c r="G54" s="50">
        <f t="shared" si="3"/>
        <v>13200</v>
      </c>
    </row>
    <row r="55" spans="2:7" x14ac:dyDescent="0.25">
      <c r="B55" s="46" t="s">
        <v>41</v>
      </c>
      <c r="C55" s="47" t="s">
        <v>60</v>
      </c>
      <c r="D55" s="65">
        <v>8</v>
      </c>
      <c r="E55" s="47" t="s">
        <v>71</v>
      </c>
      <c r="F55" s="50">
        <v>6380</v>
      </c>
      <c r="G55" s="50">
        <f t="shared" si="3"/>
        <v>51040</v>
      </c>
    </row>
    <row r="56" spans="2:7" x14ac:dyDescent="0.25">
      <c r="B56" s="46" t="s">
        <v>42</v>
      </c>
      <c r="C56" s="47" t="s">
        <v>60</v>
      </c>
      <c r="D56" s="65">
        <v>6</v>
      </c>
      <c r="E56" s="47" t="s">
        <v>71</v>
      </c>
      <c r="F56" s="50">
        <v>9730</v>
      </c>
      <c r="G56" s="50">
        <f t="shared" si="3"/>
        <v>58380</v>
      </c>
    </row>
    <row r="57" spans="2:7" x14ac:dyDescent="0.25">
      <c r="B57" s="46" t="s">
        <v>46</v>
      </c>
      <c r="C57" s="47" t="s">
        <v>61</v>
      </c>
      <c r="D57" s="65">
        <v>1</v>
      </c>
      <c r="E57" s="47" t="s">
        <v>57</v>
      </c>
      <c r="F57" s="50">
        <v>31380</v>
      </c>
      <c r="G57" s="50">
        <f t="shared" si="3"/>
        <v>31380</v>
      </c>
    </row>
    <row r="58" spans="2:7" x14ac:dyDescent="0.25">
      <c r="B58" s="46" t="s">
        <v>43</v>
      </c>
      <c r="C58" s="47" t="s">
        <v>23</v>
      </c>
      <c r="D58" s="65">
        <v>300</v>
      </c>
      <c r="E58" s="47" t="s">
        <v>71</v>
      </c>
      <c r="F58" s="50">
        <v>378</v>
      </c>
      <c r="G58" s="50">
        <f t="shared" si="3"/>
        <v>113400</v>
      </c>
    </row>
    <row r="59" spans="2:7" x14ac:dyDescent="0.25">
      <c r="B59" s="46" t="s">
        <v>44</v>
      </c>
      <c r="C59" s="47" t="s">
        <v>23</v>
      </c>
      <c r="D59" s="65">
        <v>300</v>
      </c>
      <c r="E59" s="47" t="s">
        <v>71</v>
      </c>
      <c r="F59" s="50">
        <v>356</v>
      </c>
      <c r="G59" s="50">
        <f t="shared" si="3"/>
        <v>106800</v>
      </c>
    </row>
    <row r="60" spans="2:7" x14ac:dyDescent="0.25">
      <c r="B60" s="46" t="s">
        <v>45</v>
      </c>
      <c r="C60" s="47" t="s">
        <v>23</v>
      </c>
      <c r="D60" s="65">
        <v>250</v>
      </c>
      <c r="E60" s="47" t="s">
        <v>71</v>
      </c>
      <c r="F60" s="50">
        <v>816</v>
      </c>
      <c r="G60" s="50">
        <f t="shared" si="3"/>
        <v>204000</v>
      </c>
    </row>
    <row r="61" spans="2:7" x14ac:dyDescent="0.25">
      <c r="B61" s="64" t="s">
        <v>49</v>
      </c>
      <c r="C61" s="47"/>
      <c r="D61" s="65"/>
      <c r="E61" s="47"/>
      <c r="F61" s="50"/>
      <c r="G61" s="50"/>
    </row>
    <row r="62" spans="2:7" x14ac:dyDescent="0.25">
      <c r="B62" s="62" t="s">
        <v>121</v>
      </c>
      <c r="C62" s="48" t="s">
        <v>60</v>
      </c>
      <c r="D62" s="65">
        <v>2</v>
      </c>
      <c r="E62" s="47" t="s">
        <v>72</v>
      </c>
      <c r="F62" s="50">
        <v>4500</v>
      </c>
      <c r="G62" s="50">
        <f>+F62*D62</f>
        <v>9000</v>
      </c>
    </row>
    <row r="63" spans="2:7" x14ac:dyDescent="0.25">
      <c r="B63" s="62" t="s">
        <v>80</v>
      </c>
      <c r="C63" s="48" t="s">
        <v>23</v>
      </c>
      <c r="D63" s="65">
        <v>0.2</v>
      </c>
      <c r="E63" s="47" t="s">
        <v>81</v>
      </c>
      <c r="F63" s="50">
        <v>178000</v>
      </c>
      <c r="G63" s="50">
        <f>+F63*D63</f>
        <v>35600</v>
      </c>
    </row>
    <row r="64" spans="2:7" ht="24" x14ac:dyDescent="0.25">
      <c r="B64" s="66" t="s">
        <v>122</v>
      </c>
      <c r="C64" s="48" t="s">
        <v>23</v>
      </c>
      <c r="D64" s="65">
        <v>2</v>
      </c>
      <c r="E64" s="47" t="s">
        <v>71</v>
      </c>
      <c r="F64" s="50">
        <v>45000</v>
      </c>
      <c r="G64" s="50">
        <f t="shared" ref="G64:G67" si="4">+F64*D64</f>
        <v>90000</v>
      </c>
    </row>
    <row r="65" spans="2:7" x14ac:dyDescent="0.25">
      <c r="B65" s="62" t="s">
        <v>134</v>
      </c>
      <c r="C65" s="48" t="s">
        <v>60</v>
      </c>
      <c r="D65" s="65">
        <v>1.5</v>
      </c>
      <c r="E65" s="47" t="s">
        <v>71</v>
      </c>
      <c r="F65" s="50">
        <v>170000</v>
      </c>
      <c r="G65" s="50">
        <f t="shared" si="4"/>
        <v>255000</v>
      </c>
    </row>
    <row r="66" spans="2:7" x14ac:dyDescent="0.25">
      <c r="B66" s="67" t="s">
        <v>123</v>
      </c>
      <c r="C66" s="47" t="s">
        <v>60</v>
      </c>
      <c r="D66" s="65">
        <v>0.6</v>
      </c>
      <c r="E66" s="47" t="s">
        <v>71</v>
      </c>
      <c r="F66" s="50">
        <v>21600</v>
      </c>
      <c r="G66" s="50">
        <f t="shared" si="4"/>
        <v>12960</v>
      </c>
    </row>
    <row r="67" spans="2:7" x14ac:dyDescent="0.25">
      <c r="B67" s="46" t="s">
        <v>124</v>
      </c>
      <c r="C67" s="47" t="s">
        <v>60</v>
      </c>
      <c r="D67" s="65">
        <v>2.4</v>
      </c>
      <c r="E67" s="47" t="s">
        <v>71</v>
      </c>
      <c r="F67" s="50">
        <v>120000</v>
      </c>
      <c r="G67" s="50">
        <f t="shared" si="4"/>
        <v>288000</v>
      </c>
    </row>
    <row r="68" spans="2:7" x14ac:dyDescent="0.25">
      <c r="B68" s="68" t="s">
        <v>50</v>
      </c>
      <c r="C68" s="69"/>
      <c r="D68" s="69"/>
      <c r="E68" s="69"/>
      <c r="F68" s="70"/>
      <c r="G68" s="69"/>
    </row>
    <row r="69" spans="2:7" x14ac:dyDescent="0.25">
      <c r="B69" s="46" t="s">
        <v>31</v>
      </c>
      <c r="C69" s="47" t="s">
        <v>23</v>
      </c>
      <c r="D69" s="65">
        <v>30</v>
      </c>
      <c r="E69" s="47" t="s">
        <v>71</v>
      </c>
      <c r="F69" s="50">
        <v>1500</v>
      </c>
      <c r="G69" s="50">
        <f t="shared" ref="G69:G78" si="5">+F69*D69</f>
        <v>45000</v>
      </c>
    </row>
    <row r="70" spans="2:7" x14ac:dyDescent="0.25">
      <c r="B70" s="62" t="s">
        <v>82</v>
      </c>
      <c r="C70" s="48" t="s">
        <v>23</v>
      </c>
      <c r="D70" s="65">
        <v>10</v>
      </c>
      <c r="E70" s="47" t="s">
        <v>71</v>
      </c>
      <c r="F70" s="50">
        <v>7500</v>
      </c>
      <c r="G70" s="50">
        <f t="shared" si="5"/>
        <v>75000</v>
      </c>
    </row>
    <row r="71" spans="2:7" x14ac:dyDescent="0.25">
      <c r="B71" s="62" t="s">
        <v>78</v>
      </c>
      <c r="C71" s="48" t="s">
        <v>24</v>
      </c>
      <c r="D71" s="65">
        <v>0.3</v>
      </c>
      <c r="E71" s="47" t="s">
        <v>71</v>
      </c>
      <c r="F71" s="50">
        <v>80000</v>
      </c>
      <c r="G71" s="50">
        <f t="shared" si="5"/>
        <v>24000</v>
      </c>
    </row>
    <row r="72" spans="2:7" x14ac:dyDescent="0.25">
      <c r="B72" s="62" t="s">
        <v>32</v>
      </c>
      <c r="C72" s="48" t="s">
        <v>23</v>
      </c>
      <c r="D72" s="65">
        <v>12</v>
      </c>
      <c r="E72" s="47" t="s">
        <v>71</v>
      </c>
      <c r="F72" s="50">
        <v>18000</v>
      </c>
      <c r="G72" s="50">
        <f t="shared" si="5"/>
        <v>216000</v>
      </c>
    </row>
    <row r="73" spans="2:7" x14ac:dyDescent="0.25">
      <c r="B73" s="62" t="s">
        <v>135</v>
      </c>
      <c r="C73" s="48" t="s">
        <v>23</v>
      </c>
      <c r="D73" s="65">
        <v>0.375</v>
      </c>
      <c r="E73" s="47" t="s">
        <v>71</v>
      </c>
      <c r="F73" s="50">
        <v>55000</v>
      </c>
      <c r="G73" s="50">
        <f t="shared" si="5"/>
        <v>20625</v>
      </c>
    </row>
    <row r="74" spans="2:7" x14ac:dyDescent="0.25">
      <c r="B74" s="62" t="s">
        <v>33</v>
      </c>
      <c r="C74" s="48" t="s">
        <v>23</v>
      </c>
      <c r="D74" s="65">
        <v>1.2</v>
      </c>
      <c r="E74" s="47" t="s">
        <v>71</v>
      </c>
      <c r="F74" s="50">
        <v>118500</v>
      </c>
      <c r="G74" s="50">
        <f t="shared" si="5"/>
        <v>142200</v>
      </c>
    </row>
    <row r="75" spans="2:7" x14ac:dyDescent="0.25">
      <c r="B75" s="62" t="s">
        <v>133</v>
      </c>
      <c r="C75" s="48" t="s">
        <v>23</v>
      </c>
      <c r="D75" s="65">
        <v>2.4</v>
      </c>
      <c r="E75" s="47" t="s">
        <v>83</v>
      </c>
      <c r="F75" s="50">
        <v>139000</v>
      </c>
      <c r="G75" s="50">
        <f t="shared" si="5"/>
        <v>333600</v>
      </c>
    </row>
    <row r="76" spans="2:7" x14ac:dyDescent="0.25">
      <c r="B76" s="62" t="s">
        <v>136</v>
      </c>
      <c r="C76" s="48" t="s">
        <v>84</v>
      </c>
      <c r="D76" s="65">
        <v>2</v>
      </c>
      <c r="E76" s="47" t="s">
        <v>85</v>
      </c>
      <c r="F76" s="50">
        <v>62365</v>
      </c>
      <c r="G76" s="50">
        <f t="shared" si="5"/>
        <v>124730</v>
      </c>
    </row>
    <row r="77" spans="2:7" x14ac:dyDescent="0.25">
      <c r="B77" s="62" t="s">
        <v>86</v>
      </c>
      <c r="C77" s="48" t="s">
        <v>60</v>
      </c>
      <c r="D77" s="65">
        <v>2</v>
      </c>
      <c r="E77" s="47" t="s">
        <v>85</v>
      </c>
      <c r="F77" s="50">
        <v>37664</v>
      </c>
      <c r="G77" s="50">
        <f t="shared" si="5"/>
        <v>75328</v>
      </c>
    </row>
    <row r="78" spans="2:7" x14ac:dyDescent="0.25">
      <c r="B78" s="62" t="s">
        <v>34</v>
      </c>
      <c r="C78" s="48" t="s">
        <v>87</v>
      </c>
      <c r="D78" s="65">
        <v>1.5</v>
      </c>
      <c r="E78" s="47" t="s">
        <v>88</v>
      </c>
      <c r="F78" s="50">
        <v>23000</v>
      </c>
      <c r="G78" s="50">
        <f t="shared" si="5"/>
        <v>34500</v>
      </c>
    </row>
    <row r="79" spans="2:7" x14ac:dyDescent="0.25">
      <c r="B79" s="53" t="s">
        <v>20</v>
      </c>
      <c r="C79" s="54"/>
      <c r="D79" s="54"/>
      <c r="E79" s="54"/>
      <c r="F79" s="55"/>
      <c r="G79" s="56">
        <f>SUM(G47:G78)</f>
        <v>2795213</v>
      </c>
    </row>
    <row r="80" spans="2:7" x14ac:dyDescent="0.2">
      <c r="B80" s="57"/>
      <c r="C80" s="57"/>
      <c r="D80" s="57"/>
      <c r="E80" s="71"/>
      <c r="F80" s="58"/>
      <c r="G80" s="58"/>
    </row>
    <row r="81" spans="2:7" x14ac:dyDescent="0.25">
      <c r="B81" s="43" t="s">
        <v>97</v>
      </c>
      <c r="C81" s="59"/>
      <c r="D81" s="59"/>
      <c r="E81" s="59"/>
      <c r="F81" s="44"/>
      <c r="G81" s="44"/>
    </row>
    <row r="82" spans="2:7" ht="24" x14ac:dyDescent="0.25">
      <c r="B82" s="60" t="s">
        <v>98</v>
      </c>
      <c r="C82" s="45" t="s">
        <v>58</v>
      </c>
      <c r="D82" s="45" t="s">
        <v>59</v>
      </c>
      <c r="E82" s="60" t="s">
        <v>47</v>
      </c>
      <c r="F82" s="45" t="s">
        <v>8</v>
      </c>
      <c r="G82" s="60" t="s">
        <v>9</v>
      </c>
    </row>
    <row r="83" spans="2:7" x14ac:dyDescent="0.2">
      <c r="B83" s="72" t="s">
        <v>99</v>
      </c>
      <c r="C83" s="73" t="s">
        <v>131</v>
      </c>
      <c r="D83" s="58">
        <v>25000</v>
      </c>
      <c r="E83" s="74" t="s">
        <v>132</v>
      </c>
      <c r="F83" s="75">
        <v>15</v>
      </c>
      <c r="G83" s="58">
        <f>F83*D83</f>
        <v>375000</v>
      </c>
    </row>
    <row r="84" spans="2:7" x14ac:dyDescent="0.25">
      <c r="B84" s="53" t="s">
        <v>100</v>
      </c>
      <c r="C84" s="54"/>
      <c r="D84" s="54"/>
      <c r="E84" s="54"/>
      <c r="F84" s="55"/>
      <c r="G84" s="56">
        <f>SUM(G83)</f>
        <v>375000</v>
      </c>
    </row>
    <row r="85" spans="2:7" x14ac:dyDescent="0.2">
      <c r="B85" s="57"/>
      <c r="C85" s="57"/>
      <c r="D85" s="57"/>
      <c r="E85" s="57"/>
      <c r="F85" s="58"/>
      <c r="G85" s="58"/>
    </row>
    <row r="86" spans="2:7" x14ac:dyDescent="0.25">
      <c r="B86" s="43" t="s">
        <v>6</v>
      </c>
      <c r="C86" s="76"/>
      <c r="D86" s="76"/>
      <c r="E86" s="76"/>
      <c r="F86" s="76"/>
      <c r="G86" s="77">
        <f>G28+G33+G43+G79+G84</f>
        <v>8912213</v>
      </c>
    </row>
    <row r="87" spans="2:7" x14ac:dyDescent="0.25">
      <c r="B87" s="78" t="s">
        <v>18</v>
      </c>
      <c r="C87" s="79"/>
      <c r="D87" s="79"/>
      <c r="E87" s="79"/>
      <c r="F87" s="79"/>
      <c r="G87" s="80">
        <f>G86*0.05</f>
        <v>445610.65</v>
      </c>
    </row>
    <row r="88" spans="2:7" x14ac:dyDescent="0.25">
      <c r="B88" s="43" t="s">
        <v>19</v>
      </c>
      <c r="C88" s="76"/>
      <c r="D88" s="76"/>
      <c r="E88" s="76"/>
      <c r="F88" s="76"/>
      <c r="G88" s="77">
        <f>G87+G86</f>
        <v>9357823.6500000004</v>
      </c>
    </row>
    <row r="89" spans="2:7" x14ac:dyDescent="0.25">
      <c r="B89" s="78" t="s">
        <v>17</v>
      </c>
      <c r="C89" s="79"/>
      <c r="D89" s="79"/>
      <c r="E89" s="79"/>
      <c r="F89" s="79"/>
      <c r="G89" s="80">
        <f>G14</f>
        <v>12500000</v>
      </c>
    </row>
    <row r="90" spans="2:7" x14ac:dyDescent="0.25">
      <c r="B90" s="43" t="s">
        <v>10</v>
      </c>
      <c r="C90" s="76"/>
      <c r="D90" s="76"/>
      <c r="E90" s="76"/>
      <c r="F90" s="76"/>
      <c r="G90" s="77">
        <f>G89-G88</f>
        <v>3142176.3499999996</v>
      </c>
    </row>
    <row r="91" spans="2:7" x14ac:dyDescent="0.25">
      <c r="B91" s="6" t="s">
        <v>137</v>
      </c>
      <c r="C91" s="10"/>
      <c r="D91" s="10"/>
      <c r="E91" s="10"/>
      <c r="F91" s="10"/>
      <c r="G91" s="11"/>
    </row>
    <row r="92" spans="2:7" ht="12.75" thickBot="1" x14ac:dyDescent="0.3">
      <c r="B92" s="7"/>
      <c r="C92" s="10"/>
      <c r="D92" s="10"/>
      <c r="E92" s="10"/>
      <c r="F92" s="10"/>
      <c r="G92" s="11"/>
    </row>
    <row r="93" spans="2:7" x14ac:dyDescent="0.2">
      <c r="B93" s="12" t="s">
        <v>138</v>
      </c>
      <c r="C93" s="13"/>
      <c r="D93" s="13"/>
      <c r="E93" s="13"/>
      <c r="F93" s="13"/>
      <c r="G93" s="98"/>
    </row>
    <row r="94" spans="2:7" x14ac:dyDescent="0.2">
      <c r="B94" s="14" t="s">
        <v>101</v>
      </c>
      <c r="C94" s="15"/>
      <c r="D94" s="15"/>
      <c r="E94" s="15"/>
      <c r="F94" s="15"/>
      <c r="G94" s="99"/>
    </row>
    <row r="95" spans="2:7" x14ac:dyDescent="0.2">
      <c r="B95" s="14" t="s">
        <v>102</v>
      </c>
      <c r="C95" s="15"/>
      <c r="D95" s="15"/>
      <c r="E95" s="15"/>
      <c r="F95" s="15"/>
      <c r="G95" s="99"/>
    </row>
    <row r="96" spans="2:7" x14ac:dyDescent="0.2">
      <c r="B96" s="14" t="s">
        <v>103</v>
      </c>
      <c r="C96" s="15"/>
      <c r="D96" s="15"/>
      <c r="E96" s="15"/>
      <c r="F96" s="15"/>
      <c r="G96" s="99"/>
    </row>
    <row r="97" spans="2:7" x14ac:dyDescent="0.2">
      <c r="B97" s="14" t="s">
        <v>104</v>
      </c>
      <c r="C97" s="15"/>
      <c r="D97" s="15"/>
      <c r="E97" s="15"/>
      <c r="F97" s="15"/>
      <c r="G97" s="99"/>
    </row>
    <row r="98" spans="2:7" x14ac:dyDescent="0.2">
      <c r="B98" s="14" t="s">
        <v>105</v>
      </c>
      <c r="C98" s="15"/>
      <c r="D98" s="15"/>
      <c r="E98" s="15"/>
      <c r="F98" s="15"/>
      <c r="G98" s="99"/>
    </row>
    <row r="99" spans="2:7" ht="12.75" thickBot="1" x14ac:dyDescent="0.25">
      <c r="B99" s="16" t="s">
        <v>106</v>
      </c>
      <c r="C99" s="17"/>
      <c r="D99" s="17"/>
      <c r="E99" s="17"/>
      <c r="F99" s="17"/>
      <c r="G99" s="100"/>
    </row>
    <row r="100" spans="2:7" x14ac:dyDescent="0.2">
      <c r="B100" s="18"/>
      <c r="C100" s="15"/>
      <c r="D100" s="15"/>
      <c r="E100" s="15"/>
      <c r="F100" s="15"/>
      <c r="G100" s="11"/>
    </row>
    <row r="101" spans="2:7" ht="12.75" thickBot="1" x14ac:dyDescent="0.25">
      <c r="B101" s="110" t="s">
        <v>107</v>
      </c>
      <c r="C101" s="111"/>
      <c r="D101" s="19"/>
      <c r="E101" s="20"/>
      <c r="F101" s="20"/>
      <c r="G101" s="11"/>
    </row>
    <row r="102" spans="2:7" x14ac:dyDescent="0.2">
      <c r="B102" s="21" t="s">
        <v>98</v>
      </c>
      <c r="C102" s="22" t="s">
        <v>108</v>
      </c>
      <c r="D102" s="23" t="s">
        <v>109</v>
      </c>
      <c r="E102" s="20"/>
      <c r="F102" s="20"/>
      <c r="G102" s="11"/>
    </row>
    <row r="103" spans="2:7" x14ac:dyDescent="0.2">
      <c r="B103" s="24" t="s">
        <v>110</v>
      </c>
      <c r="C103" s="25">
        <f>+G28</f>
        <v>4784000</v>
      </c>
      <c r="D103" s="26">
        <f>(C103/C109)</f>
        <v>0.51122998027431299</v>
      </c>
      <c r="E103" s="20"/>
      <c r="F103" s="20"/>
      <c r="G103" s="11"/>
    </row>
    <row r="104" spans="2:7" x14ac:dyDescent="0.2">
      <c r="B104" s="24" t="s">
        <v>111</v>
      </c>
      <c r="C104" s="25">
        <f>+G33</f>
        <v>0</v>
      </c>
      <c r="D104" s="26">
        <v>0</v>
      </c>
      <c r="E104" s="20"/>
      <c r="F104" s="20"/>
      <c r="G104" s="11"/>
    </row>
    <row r="105" spans="2:7" x14ac:dyDescent="0.2">
      <c r="B105" s="24" t="s">
        <v>112</v>
      </c>
      <c r="C105" s="25">
        <f>+G43</f>
        <v>958000</v>
      </c>
      <c r="D105" s="26">
        <f>(C105/C109)</f>
        <v>0.10237423099974746</v>
      </c>
      <c r="E105" s="20"/>
      <c r="F105" s="20"/>
      <c r="G105" s="11"/>
    </row>
    <row r="106" spans="2:7" x14ac:dyDescent="0.2">
      <c r="B106" s="24" t="s">
        <v>7</v>
      </c>
      <c r="C106" s="25">
        <f>+G79</f>
        <v>2795213</v>
      </c>
      <c r="D106" s="26">
        <f>(C106/C109)</f>
        <v>0.29870332083037276</v>
      </c>
      <c r="E106" s="20"/>
      <c r="F106" s="20"/>
      <c r="G106" s="11"/>
    </row>
    <row r="107" spans="2:7" x14ac:dyDescent="0.2">
      <c r="B107" s="24" t="s">
        <v>113</v>
      </c>
      <c r="C107" s="27">
        <f>+G84</f>
        <v>375000</v>
      </c>
      <c r="D107" s="26">
        <f>(C107/C109)</f>
        <v>4.0073420276519098E-2</v>
      </c>
      <c r="E107" s="28"/>
      <c r="F107" s="28"/>
      <c r="G107" s="11"/>
    </row>
    <row r="108" spans="2:7" x14ac:dyDescent="0.2">
      <c r="B108" s="24" t="s">
        <v>114</v>
      </c>
      <c r="C108" s="27">
        <f>+G87</f>
        <v>445610.65</v>
      </c>
      <c r="D108" s="26">
        <f>(C108/C109)</f>
        <v>4.7619047619047616E-2</v>
      </c>
      <c r="E108" s="28"/>
      <c r="F108" s="28"/>
      <c r="G108" s="11"/>
    </row>
    <row r="109" spans="2:7" ht="12.75" thickBot="1" x14ac:dyDescent="0.3">
      <c r="B109" s="101" t="s">
        <v>115</v>
      </c>
      <c r="C109" s="102">
        <f>SUM(C103:C108)</f>
        <v>9357823.6500000004</v>
      </c>
      <c r="D109" s="103">
        <f>SUM(D103:D108)</f>
        <v>1</v>
      </c>
      <c r="E109" s="28"/>
      <c r="F109" s="28"/>
      <c r="G109" s="11"/>
    </row>
    <row r="110" spans="2:7" x14ac:dyDescent="0.25">
      <c r="B110" s="7"/>
      <c r="C110" s="10"/>
      <c r="D110" s="10"/>
      <c r="E110" s="10"/>
      <c r="F110" s="10"/>
      <c r="G110" s="11"/>
    </row>
    <row r="111" spans="2:7" x14ac:dyDescent="0.25">
      <c r="B111" s="29"/>
      <c r="C111" s="10"/>
      <c r="D111" s="10"/>
      <c r="E111" s="10"/>
      <c r="F111" s="10"/>
      <c r="G111" s="11"/>
    </row>
    <row r="112" spans="2:7" ht="12.75" thickBot="1" x14ac:dyDescent="0.3">
      <c r="B112" s="30"/>
      <c r="C112" s="31" t="s">
        <v>116</v>
      </c>
      <c r="D112" s="32"/>
      <c r="E112" s="33"/>
      <c r="F112" s="34"/>
      <c r="G112" s="11"/>
    </row>
    <row r="113" spans="2:7" x14ac:dyDescent="0.25">
      <c r="B113" s="35" t="s">
        <v>117</v>
      </c>
      <c r="C113" s="104">
        <v>23000</v>
      </c>
      <c r="D113" s="104">
        <v>24000</v>
      </c>
      <c r="E113" s="105">
        <v>25000</v>
      </c>
      <c r="F113" s="36"/>
      <c r="G113" s="37"/>
    </row>
    <row r="114" spans="2:7" ht="12.75" thickBot="1" x14ac:dyDescent="0.3">
      <c r="B114" s="38" t="s">
        <v>118</v>
      </c>
      <c r="C114" s="39">
        <f>(G88/C113)</f>
        <v>406.86189782608699</v>
      </c>
      <c r="D114" s="39">
        <f>(G88/D113)</f>
        <v>389.90931875000001</v>
      </c>
      <c r="E114" s="40">
        <f>(G88/E113)</f>
        <v>374.31294600000001</v>
      </c>
      <c r="F114" s="36"/>
      <c r="G114" s="37"/>
    </row>
    <row r="115" spans="2:7" x14ac:dyDescent="0.2">
      <c r="B115" s="41" t="s">
        <v>119</v>
      </c>
      <c r="C115" s="15"/>
      <c r="D115" s="15"/>
      <c r="E115" s="15"/>
      <c r="F115" s="15"/>
      <c r="G115" s="15"/>
    </row>
  </sheetData>
  <mergeCells count="10">
    <mergeCell ref="E17:F17"/>
    <mergeCell ref="B19:G19"/>
    <mergeCell ref="B101:C101"/>
    <mergeCell ref="E11:F11"/>
    <mergeCell ref="E12:F12"/>
    <mergeCell ref="E13:F13"/>
    <mergeCell ref="E15:F15"/>
    <mergeCell ref="E16:F16"/>
    <mergeCell ref="B18:G18"/>
    <mergeCell ref="B20:G2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14" scale="76" orientation="portrait" r:id="rId1"/>
  <ignoredErrors>
    <ignoredError sqref="G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2020-05-05T20:45:32Z</cp:lastPrinted>
  <dcterms:created xsi:type="dcterms:W3CDTF">2014-09-10T20:26:27Z</dcterms:created>
  <dcterms:modified xsi:type="dcterms:W3CDTF">2021-04-08T20:27:29Z</dcterms:modified>
</cp:coreProperties>
</file>