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Flam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2" i="1"/>
  <c r="C70" i="1"/>
  <c r="G45" i="1" l="1"/>
  <c r="G46" i="1" s="1"/>
  <c r="G44" i="1"/>
  <c r="G39" i="1"/>
  <c r="G38" i="1"/>
  <c r="G37" i="1"/>
  <c r="G36" i="1"/>
  <c r="G35" i="1"/>
  <c r="G25" i="1"/>
  <c r="G24" i="1"/>
  <c r="G23" i="1"/>
  <c r="G22" i="1"/>
  <c r="G21" i="1"/>
  <c r="G26" i="1" s="1"/>
  <c r="G12" i="1"/>
  <c r="G56" i="1"/>
  <c r="G40" i="1" l="1"/>
  <c r="G53" i="1" l="1"/>
  <c r="G54" i="1" s="1"/>
  <c r="C75" i="1" s="1"/>
  <c r="C76" i="1" s="1"/>
  <c r="D75" i="1" s="1"/>
  <c r="G55" i="1" l="1"/>
  <c r="G57" i="1" s="1"/>
  <c r="D81" i="1"/>
  <c r="D74" i="1"/>
  <c r="D73" i="1"/>
  <c r="D70" i="1"/>
  <c r="D72" i="1"/>
  <c r="E81" i="1" l="1"/>
  <c r="C81" i="1"/>
  <c r="D76" i="1"/>
</calcChain>
</file>

<file path=xl/sharedStrings.xml><?xml version="1.0" encoding="utf-8"?>
<sst xmlns="http://schemas.openxmlformats.org/spreadsheetml/2006/main" count="130" uniqueCount="96">
  <si>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</si>
  <si>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</si>
  <si>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</si>
  <si>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</si>
  <si>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</si>
  <si>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</si>
  <si>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</si>
  <si>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</si>
  <si>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</si>
  <si>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</si>
  <si>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</si>
  <si>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</si>
  <si>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</si>
  <si>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</si>
  <si>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</si>
  <si>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</si>
  <si>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</si>
  <si>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</si>
  <si>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</si>
  <si>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</si>
  <si>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</si>
  <si>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</si>
  <si>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</si>
  <si>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</si>
  <si>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</si>
  <si>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</si>
  <si>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</si>
  <si>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</si>
  <si>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</si>
  <si>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</si>
  <si>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</si>
  <si>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</si>
  <si>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</si>
  <si>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</si>
  <si>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</si>
  <si>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</si>
  <si>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</si>
  <si>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</si>
  <si>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</si>
  <si>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</si>
  <si>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</si>
  <si>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</si>
  <si>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</si>
  <si>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</si>
  <si>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</si>
  <si>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</si>
  <si>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</si>
  <si>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</si>
  <si>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</si>
  <si>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</si>
  <si>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</si>
  <si>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</si>
  <si>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</si>
  <si>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</si>
  <si>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</si>
  <si>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</si>
  <si>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</si>
  <si>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</si>
  <si>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</si>
  <si>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UVA DE MESA</t>
  </si>
  <si>
    <t>MEDIO</t>
  </si>
  <si>
    <t>VALPARAISO</t>
  </si>
  <si>
    <t>SAN FELIPE</t>
  </si>
  <si>
    <t>SANTA MARÍA</t>
  </si>
  <si>
    <t>FEBRERO</t>
  </si>
  <si>
    <t>ELABORACION PASAS</t>
  </si>
  <si>
    <t>PODA</t>
  </si>
  <si>
    <t>JUNIO A JULIO</t>
  </si>
  <si>
    <t>REGULACIÓN CARGA</t>
  </si>
  <si>
    <t>NOVIEMBRE A DICIEMBRE</t>
  </si>
  <si>
    <t>RIEGO</t>
  </si>
  <si>
    <t>SEPTIEMBRE A MARZO</t>
  </si>
  <si>
    <t>COSECHA</t>
  </si>
  <si>
    <t>COMPLEMENTARIAS</t>
  </si>
  <si>
    <t xml:space="preserve">SEPTIEMBRE A DICIEMBRE </t>
  </si>
  <si>
    <t>RASTRAJE</t>
  </si>
  <si>
    <t>MAYO A OCTUBRE</t>
  </si>
  <si>
    <t>SURCADURA</t>
  </si>
  <si>
    <t>FERTILIZACION</t>
  </si>
  <si>
    <t>AGOSTO A OCTUBRE</t>
  </si>
  <si>
    <t>APL. PESTICIDAS</t>
  </si>
  <si>
    <t>JULIO A ENERO</t>
  </si>
  <si>
    <t>DICIEMBRE A ENERO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</si>
  <si>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</si>
  <si>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</si>
  <si>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</si>
  <si>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</si>
  <si>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</si>
  <si>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$/ha</t>
  </si>
  <si>
    <t xml:space="preserve"> LLUVIAS EXTEMPORANEAS</t>
  </si>
  <si>
    <t>Fitosanitarios</t>
  </si>
  <si>
    <t>kg</t>
  </si>
  <si>
    <t>Octubre -Dic</t>
  </si>
  <si>
    <t>lt</t>
  </si>
  <si>
    <t>Oct-Marzo</t>
  </si>
  <si>
    <t>FLAME PARA PASA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</si>
</sst>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rgb="FF9C0006"/>
      <name val="Helvetica Neue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sz val="9"/>
      <color theme="1"/>
      <name val="Calibri"/>
      <family val="2"/>
    </font>
    <font>
      <sz val="9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6" fillId="10" borderId="0" applyNumberFormat="0" applyBorder="0" applyAlignment="0" applyProtection="0"/>
    <xf numFmtId="41" fontId="18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48" xfId="0" applyFont="1" applyFill="1" applyBorder="1" applyAlignment="1"/>
    <xf numFmtId="49" fontId="12" fillId="2" borderId="49" xfId="0" applyNumberFormat="1" applyFont="1" applyFill="1" applyBorder="1" applyAlignment="1">
      <alignment vertical="center"/>
    </xf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7" fillId="0" borderId="0" xfId="0" applyNumberFormat="1" applyFont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0" borderId="56" xfId="0" applyFont="1" applyBorder="1" applyAlignment="1">
      <alignment horizontal="right" vertical="center"/>
    </xf>
    <xf numFmtId="3" fontId="20" fillId="0" borderId="56" xfId="1" applyNumberFormat="1" applyFont="1" applyFill="1" applyBorder="1" applyAlignment="1">
      <alignment horizontal="right" vertical="center"/>
    </xf>
    <xf numFmtId="0" fontId="21" fillId="11" borderId="56" xfId="0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0" fontId="22" fillId="11" borderId="56" xfId="0" applyFont="1" applyFill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 wrapText="1"/>
    </xf>
    <xf numFmtId="14" fontId="21" fillId="0" borderId="56" xfId="0" applyNumberFormat="1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horizontal="right" vertical="center" wrapText="1"/>
    </xf>
    <xf numFmtId="0" fontId="21" fillId="0" borderId="56" xfId="0" applyFont="1" applyBorder="1" applyAlignment="1">
      <alignment horizontal="justify" vertical="justify" wrapText="1"/>
    </xf>
    <xf numFmtId="0" fontId="21" fillId="0" borderId="5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3" fontId="21" fillId="0" borderId="56" xfId="0" applyNumberFormat="1" applyFont="1" applyBorder="1" applyAlignment="1">
      <alignment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3" fillId="0" borderId="56" xfId="0" applyFont="1" applyBorder="1" applyAlignment="1">
      <alignment vertical="center"/>
    </xf>
    <xf numFmtId="3" fontId="21" fillId="0" borderId="56" xfId="0" applyNumberFormat="1" applyFont="1" applyBorder="1" applyAlignment="1">
      <alignment horizontal="center" vertical="center"/>
    </xf>
    <xf numFmtId="2" fontId="22" fillId="0" borderId="56" xfId="0" applyNumberFormat="1" applyFont="1" applyBorder="1" applyAlignment="1">
      <alignment horizontal="center" vertical="center"/>
    </xf>
    <xf numFmtId="41" fontId="10" fillId="8" borderId="54" xfId="2" applyFont="1" applyFill="1" applyBorder="1" applyAlignment="1">
      <alignment vertical="center"/>
    </xf>
    <xf numFmtId="41" fontId="10" fillId="8" borderId="55" xfId="2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3">
    <cellStyle name="Incorrecto" xfId="1" builtinId="27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673100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="120" zoomScaleNormal="120" workbookViewId="0">
      <selection activeCell="G51" sqref="G5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7.285156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</row>
    <row r="2" spans="1:10" ht="15" customHeight="1">
      <c r="A2" s="2"/>
      <c r="B2" s="2"/>
      <c r="C2" s="2"/>
      <c r="D2" s="2"/>
      <c r="E2" s="2"/>
      <c r="F2" s="2"/>
      <c r="G2" s="2"/>
    </row>
    <row r="3" spans="1:10" ht="15" customHeight="1">
      <c r="A3" s="2"/>
      <c r="B3" s="2"/>
      <c r="C3" s="2"/>
      <c r="D3" s="2"/>
      <c r="E3" s="2"/>
      <c r="F3" s="2"/>
      <c r="G3" s="2"/>
    </row>
    <row r="4" spans="1:10" ht="15" customHeight="1">
      <c r="A4" s="2"/>
      <c r="B4" s="2"/>
      <c r="C4" s="2"/>
      <c r="D4" s="2"/>
      <c r="E4" s="2"/>
      <c r="F4" s="2"/>
      <c r="G4" s="2"/>
    </row>
    <row r="5" spans="1:10" ht="15" customHeight="1">
      <c r="A5" s="2"/>
      <c r="B5" s="2"/>
      <c r="C5" s="2"/>
      <c r="D5" s="2"/>
      <c r="E5" s="2"/>
      <c r="F5" s="2"/>
      <c r="G5" s="2"/>
    </row>
    <row r="6" spans="1:10" ht="15" customHeight="1">
      <c r="A6" s="2"/>
      <c r="B6" s="2"/>
      <c r="C6" s="2"/>
      <c r="D6" s="2"/>
      <c r="E6" s="2"/>
      <c r="F6" s="2"/>
      <c r="G6" s="2"/>
    </row>
    <row r="7" spans="1:10" ht="15" customHeight="1">
      <c r="A7" s="2"/>
      <c r="B7" s="2"/>
      <c r="C7" s="2"/>
      <c r="D7" s="2"/>
      <c r="E7" s="2"/>
      <c r="F7" s="2"/>
      <c r="G7" s="2"/>
    </row>
    <row r="8" spans="1:10" ht="15" customHeight="1">
      <c r="A8" s="2"/>
      <c r="B8" s="3"/>
      <c r="C8" s="4"/>
      <c r="D8" s="2"/>
      <c r="E8" s="4"/>
      <c r="F8" s="4"/>
      <c r="G8" s="4"/>
    </row>
    <row r="9" spans="1:10" ht="12" customHeight="1">
      <c r="A9" s="5"/>
      <c r="B9" s="6" t="s">
        <v>0</v>
      </c>
      <c r="C9" s="108" t="s">
        <v>59</v>
      </c>
      <c r="D9" s="7"/>
      <c r="E9" s="138" t="s">
        <v>83</v>
      </c>
      <c r="F9" s="139"/>
      <c r="G9" s="109">
        <v>40000</v>
      </c>
      <c r="J9" s="105"/>
    </row>
    <row r="10" spans="1:10" ht="15">
      <c r="A10" s="5"/>
      <c r="B10" s="8" t="s">
        <v>1</v>
      </c>
      <c r="C10" s="110" t="s">
        <v>95</v>
      </c>
      <c r="D10" s="111"/>
      <c r="E10" s="136" t="s">
        <v>2</v>
      </c>
      <c r="F10" s="137"/>
      <c r="G10" s="112" t="s">
        <v>64</v>
      </c>
    </row>
    <row r="11" spans="1:10" ht="15">
      <c r="A11" s="5"/>
      <c r="B11" s="8" t="s">
        <v>3</v>
      </c>
      <c r="C11" s="113" t="s">
        <v>60</v>
      </c>
      <c r="D11" s="111"/>
      <c r="E11" s="136" t="s">
        <v>84</v>
      </c>
      <c r="F11" s="137"/>
      <c r="G11" s="114">
        <v>140</v>
      </c>
    </row>
    <row r="12" spans="1:10" ht="15">
      <c r="A12" s="5"/>
      <c r="B12" s="8" t="s">
        <v>4</v>
      </c>
      <c r="C12" s="113" t="s">
        <v>61</v>
      </c>
      <c r="D12" s="111"/>
      <c r="E12" s="106" t="s">
        <v>5</v>
      </c>
      <c r="F12" s="107"/>
      <c r="G12" s="115">
        <f>+G9*G11</f>
        <v>5600000</v>
      </c>
    </row>
    <row r="13" spans="1:10" ht="25.5">
      <c r="A13" s="5"/>
      <c r="B13" s="8" t="s">
        <v>6</v>
      </c>
      <c r="C13" s="116" t="s">
        <v>62</v>
      </c>
      <c r="D13" s="111"/>
      <c r="E13" s="136" t="s">
        <v>7</v>
      </c>
      <c r="F13" s="137"/>
      <c r="G13" s="119" t="s">
        <v>65</v>
      </c>
    </row>
    <row r="14" spans="1:10" ht="15">
      <c r="A14" s="5"/>
      <c r="B14" s="8" t="s">
        <v>8</v>
      </c>
      <c r="C14" s="116" t="s">
        <v>63</v>
      </c>
      <c r="D14" s="111"/>
      <c r="E14" s="136" t="s">
        <v>9</v>
      </c>
      <c r="F14" s="137"/>
      <c r="G14" s="110" t="s">
        <v>64</v>
      </c>
    </row>
    <row r="15" spans="1:10" ht="38.25">
      <c r="A15" s="5"/>
      <c r="B15" s="8" t="s">
        <v>10</v>
      </c>
      <c r="C15" s="117">
        <v>43862</v>
      </c>
      <c r="D15" s="111"/>
      <c r="E15" s="140" t="s">
        <v>11</v>
      </c>
      <c r="F15" s="141"/>
      <c r="G15" s="118" t="s">
        <v>89</v>
      </c>
    </row>
    <row r="16" spans="1:10" ht="12" customHeight="1">
      <c r="A16" s="2"/>
      <c r="B16" s="10"/>
      <c r="C16" s="11"/>
      <c r="D16" s="12"/>
      <c r="E16" s="13"/>
      <c r="F16" s="13"/>
      <c r="G16" s="14"/>
    </row>
    <row r="17" spans="1:255" ht="12" customHeight="1">
      <c r="A17" s="15"/>
      <c r="B17" s="142" t="s">
        <v>12</v>
      </c>
      <c r="C17" s="143"/>
      <c r="D17" s="143"/>
      <c r="E17" s="143"/>
      <c r="F17" s="143"/>
      <c r="G17" s="143"/>
    </row>
    <row r="18" spans="1:255" ht="12" customHeight="1">
      <c r="A18" s="2"/>
      <c r="B18" s="16"/>
      <c r="C18" s="17"/>
      <c r="D18" s="17"/>
      <c r="E18" s="17"/>
      <c r="F18" s="18"/>
      <c r="G18" s="18"/>
    </row>
    <row r="19" spans="1:255" ht="12" customHeight="1">
      <c r="A19" s="5"/>
      <c r="B19" s="19" t="s">
        <v>13</v>
      </c>
      <c r="C19" s="20"/>
      <c r="D19" s="21"/>
      <c r="E19" s="21"/>
      <c r="F19" s="21"/>
      <c r="G19" s="21"/>
    </row>
    <row r="20" spans="1:255" ht="24" customHeight="1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  <c r="J20" s="105"/>
      <c r="IU20"/>
    </row>
    <row r="21" spans="1:255" ht="12.75" customHeight="1">
      <c r="A21" s="15"/>
      <c r="B21" s="120" t="s">
        <v>66</v>
      </c>
      <c r="C21" s="121" t="s">
        <v>20</v>
      </c>
      <c r="D21" s="122">
        <v>1333</v>
      </c>
      <c r="E21" s="123" t="s">
        <v>67</v>
      </c>
      <c r="F21" s="124">
        <v>200</v>
      </c>
      <c r="G21" s="124">
        <f t="shared" ref="G21:G25" si="0">+F21*D21</f>
        <v>266600</v>
      </c>
      <c r="J21" s="105"/>
    </row>
    <row r="22" spans="1:255" ht="12.75" customHeight="1">
      <c r="A22" s="15"/>
      <c r="B22" s="120" t="s">
        <v>68</v>
      </c>
      <c r="C22" s="121" t="s">
        <v>20</v>
      </c>
      <c r="D22" s="122">
        <v>0</v>
      </c>
      <c r="E22" s="123" t="s">
        <v>69</v>
      </c>
      <c r="F22" s="124">
        <v>120</v>
      </c>
      <c r="G22" s="124">
        <f t="shared" si="0"/>
        <v>0</v>
      </c>
      <c r="H22" s="105"/>
      <c r="J22" s="105"/>
    </row>
    <row r="23" spans="1:255" ht="12.75" customHeight="1">
      <c r="A23" s="15"/>
      <c r="B23" s="120" t="s">
        <v>70</v>
      </c>
      <c r="C23" s="121" t="s">
        <v>20</v>
      </c>
      <c r="D23" s="122">
        <v>18</v>
      </c>
      <c r="E23" s="123" t="s">
        <v>71</v>
      </c>
      <c r="F23" s="124">
        <v>20000</v>
      </c>
      <c r="G23" s="124">
        <f t="shared" si="0"/>
        <v>360000</v>
      </c>
      <c r="J23" s="105"/>
    </row>
    <row r="24" spans="1:255" ht="25.5" customHeight="1">
      <c r="A24" s="15"/>
      <c r="B24" s="120" t="s">
        <v>72</v>
      </c>
      <c r="C24" s="121" t="s">
        <v>20</v>
      </c>
      <c r="D24" s="122">
        <v>20</v>
      </c>
      <c r="E24" s="123" t="s">
        <v>64</v>
      </c>
      <c r="F24" s="124">
        <v>25000</v>
      </c>
      <c r="G24" s="124">
        <f t="shared" si="0"/>
        <v>500000</v>
      </c>
      <c r="J24" s="105"/>
    </row>
    <row r="25" spans="1:255" ht="12.75" customHeight="1">
      <c r="A25" s="15"/>
      <c r="B25" s="120" t="s">
        <v>73</v>
      </c>
      <c r="C25" s="121" t="s">
        <v>20</v>
      </c>
      <c r="D25" s="122">
        <v>5</v>
      </c>
      <c r="E25" s="123" t="s">
        <v>74</v>
      </c>
      <c r="F25" s="124">
        <v>20000</v>
      </c>
      <c r="G25" s="124">
        <f t="shared" si="0"/>
        <v>100000</v>
      </c>
      <c r="J25" s="105"/>
    </row>
    <row r="26" spans="1:255" ht="12.75" customHeight="1">
      <c r="A26" s="15"/>
      <c r="B26" s="125" t="s">
        <v>21</v>
      </c>
      <c r="C26" s="126"/>
      <c r="D26" s="126"/>
      <c r="E26" s="126"/>
      <c r="F26" s="127"/>
      <c r="G26" s="128">
        <f>SUM(G21:G25)</f>
        <v>1226600</v>
      </c>
    </row>
    <row r="27" spans="1:255" ht="12" customHeight="1">
      <c r="A27" s="2"/>
      <c r="B27" s="16"/>
      <c r="C27" s="18"/>
      <c r="D27" s="18"/>
      <c r="E27" s="18"/>
      <c r="F27" s="24"/>
      <c r="G27" s="24"/>
    </row>
    <row r="28" spans="1:255" ht="12" customHeight="1">
      <c r="A28" s="5"/>
      <c r="B28" s="25" t="s">
        <v>22</v>
      </c>
      <c r="C28" s="26"/>
      <c r="D28" s="27"/>
      <c r="E28" s="27"/>
      <c r="F28" s="28"/>
      <c r="G28" s="28"/>
    </row>
    <row r="29" spans="1:255" ht="24" customHeight="1">
      <c r="A29" s="5"/>
      <c r="B29" s="29" t="s">
        <v>14</v>
      </c>
      <c r="C29" s="30" t="s">
        <v>15</v>
      </c>
      <c r="D29" s="30" t="s">
        <v>16</v>
      </c>
      <c r="E29" s="29" t="s">
        <v>17</v>
      </c>
      <c r="F29" s="30" t="s">
        <v>18</v>
      </c>
      <c r="G29" s="29" t="s">
        <v>19</v>
      </c>
    </row>
    <row r="30" spans="1:255" ht="12" customHeight="1">
      <c r="A30" s="5"/>
      <c r="B30" s="31"/>
      <c r="C30" s="32" t="s">
        <v>58</v>
      </c>
      <c r="D30" s="32"/>
      <c r="E30" s="32"/>
      <c r="F30" s="31"/>
      <c r="G30" s="31"/>
    </row>
    <row r="31" spans="1:255" ht="12" customHeight="1">
      <c r="A31" s="5"/>
      <c r="B31" s="33" t="s">
        <v>23</v>
      </c>
      <c r="C31" s="34"/>
      <c r="D31" s="34"/>
      <c r="E31" s="34"/>
      <c r="F31" s="35"/>
      <c r="G31" s="35"/>
    </row>
    <row r="32" spans="1:255" ht="12" customHeight="1">
      <c r="A32" s="2"/>
      <c r="B32" s="36"/>
      <c r="C32" s="37"/>
      <c r="D32" s="37"/>
      <c r="E32" s="37"/>
      <c r="F32" s="38"/>
      <c r="G32" s="38"/>
    </row>
    <row r="33" spans="1:11" ht="12" customHeight="1">
      <c r="A33" s="5"/>
      <c r="B33" s="25" t="s">
        <v>24</v>
      </c>
      <c r="C33" s="26"/>
      <c r="D33" s="27"/>
      <c r="E33" s="27"/>
      <c r="F33" s="28"/>
      <c r="G33" s="28"/>
    </row>
    <row r="34" spans="1:11" ht="24" customHeight="1">
      <c r="A34" s="5"/>
      <c r="B34" s="39" t="s">
        <v>14</v>
      </c>
      <c r="C34" s="39" t="s">
        <v>15</v>
      </c>
      <c r="D34" s="39" t="s">
        <v>16</v>
      </c>
      <c r="E34" s="39" t="s">
        <v>17</v>
      </c>
      <c r="F34" s="40" t="s">
        <v>18</v>
      </c>
      <c r="G34" s="39" t="s">
        <v>19</v>
      </c>
    </row>
    <row r="35" spans="1:11" ht="12.75" customHeight="1">
      <c r="A35" s="15"/>
      <c r="B35" s="120" t="s">
        <v>75</v>
      </c>
      <c r="C35" s="121" t="s">
        <v>25</v>
      </c>
      <c r="D35" s="122">
        <v>0.33</v>
      </c>
      <c r="E35" s="123" t="s">
        <v>76</v>
      </c>
      <c r="F35" s="124">
        <v>120000</v>
      </c>
      <c r="G35" s="124">
        <f>+F35*D35</f>
        <v>39600</v>
      </c>
    </row>
    <row r="36" spans="1:11" ht="12.75" customHeight="1">
      <c r="A36" s="15"/>
      <c r="B36" s="120" t="s">
        <v>77</v>
      </c>
      <c r="C36" s="121" t="s">
        <v>25</v>
      </c>
      <c r="D36" s="122">
        <v>0.21</v>
      </c>
      <c r="E36" s="123" t="s">
        <v>76</v>
      </c>
      <c r="F36" s="124">
        <v>120000</v>
      </c>
      <c r="G36" s="124">
        <f t="shared" ref="G36:G39" si="1">+F36*D36</f>
        <v>25200</v>
      </c>
    </row>
    <row r="37" spans="1:11" ht="12.75" customHeight="1">
      <c r="A37" s="15"/>
      <c r="B37" s="120" t="s">
        <v>78</v>
      </c>
      <c r="C37" s="121" t="s">
        <v>25</v>
      </c>
      <c r="D37" s="122">
        <v>0.3</v>
      </c>
      <c r="E37" s="123" t="s">
        <v>79</v>
      </c>
      <c r="F37" s="124">
        <v>150000</v>
      </c>
      <c r="G37" s="124">
        <f t="shared" si="1"/>
        <v>45000</v>
      </c>
    </row>
    <row r="38" spans="1:11" ht="12.75" customHeight="1">
      <c r="A38" s="15"/>
      <c r="B38" s="120" t="s">
        <v>80</v>
      </c>
      <c r="C38" s="121" t="s">
        <v>25</v>
      </c>
      <c r="D38" s="131">
        <v>12</v>
      </c>
      <c r="E38" s="123" t="s">
        <v>81</v>
      </c>
      <c r="F38" s="124">
        <v>25000</v>
      </c>
      <c r="G38" s="124">
        <f t="shared" si="1"/>
        <v>300000</v>
      </c>
      <c r="J38" s="105"/>
    </row>
    <row r="39" spans="1:11" ht="12.75" customHeight="1">
      <c r="A39" s="15"/>
      <c r="B39" s="120" t="s">
        <v>72</v>
      </c>
      <c r="C39" s="121" t="s">
        <v>25</v>
      </c>
      <c r="D39" s="122">
        <v>10</v>
      </c>
      <c r="E39" s="123" t="s">
        <v>82</v>
      </c>
      <c r="F39" s="124">
        <v>20000</v>
      </c>
      <c r="G39" s="124">
        <f t="shared" si="1"/>
        <v>200000</v>
      </c>
    </row>
    <row r="40" spans="1:11" ht="12.75" customHeight="1">
      <c r="A40" s="5"/>
      <c r="B40" s="125" t="s">
        <v>26</v>
      </c>
      <c r="C40" s="126"/>
      <c r="D40" s="126"/>
      <c r="E40" s="126"/>
      <c r="F40" s="127"/>
      <c r="G40" s="128">
        <f>SUM(G35:G39)</f>
        <v>609800</v>
      </c>
    </row>
    <row r="41" spans="1:11" ht="12" customHeight="1">
      <c r="A41" s="2"/>
      <c r="B41" s="36"/>
      <c r="C41" s="37"/>
      <c r="D41" s="37"/>
      <c r="E41" s="37"/>
      <c r="F41" s="38"/>
      <c r="G41" s="38"/>
    </row>
    <row r="42" spans="1:11" ht="12" customHeight="1">
      <c r="A42" s="5"/>
      <c r="B42" s="25" t="s">
        <v>27</v>
      </c>
      <c r="C42" s="26"/>
      <c r="D42" s="27"/>
      <c r="E42" s="27"/>
      <c r="F42" s="28"/>
      <c r="G42" s="28"/>
    </row>
    <row r="43" spans="1:11" ht="24" customHeight="1">
      <c r="A43" s="5"/>
      <c r="B43" s="40" t="s">
        <v>28</v>
      </c>
      <c r="C43" s="40" t="s">
        <v>29</v>
      </c>
      <c r="D43" s="40" t="s">
        <v>30</v>
      </c>
      <c r="E43" s="40" t="s">
        <v>17</v>
      </c>
      <c r="F43" s="40" t="s">
        <v>18</v>
      </c>
      <c r="G43" s="40" t="s">
        <v>19</v>
      </c>
      <c r="K43" s="104"/>
    </row>
    <row r="44" spans="1:11" ht="12.75" customHeight="1">
      <c r="A44" s="15"/>
      <c r="B44" s="129" t="s">
        <v>31</v>
      </c>
      <c r="C44" s="121">
        <v>500</v>
      </c>
      <c r="D44" s="130" t="s">
        <v>91</v>
      </c>
      <c r="E44" s="121" t="s">
        <v>92</v>
      </c>
      <c r="F44" s="124">
        <v>400</v>
      </c>
      <c r="G44" s="124">
        <f>F44*C44</f>
        <v>200000</v>
      </c>
      <c r="K44" s="104"/>
    </row>
    <row r="45" spans="1:11" ht="12.75" customHeight="1">
      <c r="A45" s="15"/>
      <c r="B45" s="120" t="s">
        <v>90</v>
      </c>
      <c r="C45" s="121">
        <v>75</v>
      </c>
      <c r="D45" s="130" t="s">
        <v>93</v>
      </c>
      <c r="E45" s="121" t="s">
        <v>94</v>
      </c>
      <c r="F45" s="124">
        <v>10000</v>
      </c>
      <c r="G45" s="124">
        <f>F45*C45</f>
        <v>750000</v>
      </c>
      <c r="J45" s="105"/>
    </row>
    <row r="46" spans="1:11" ht="13.5" customHeight="1">
      <c r="A46" s="5"/>
      <c r="B46" s="125" t="s">
        <v>32</v>
      </c>
      <c r="C46" s="126"/>
      <c r="D46" s="126"/>
      <c r="E46" s="126"/>
      <c r="F46" s="127"/>
      <c r="G46" s="128">
        <f>SUM(G44:G45)</f>
        <v>950000</v>
      </c>
    </row>
    <row r="47" spans="1:11" ht="12" customHeight="1">
      <c r="A47" s="2"/>
      <c r="B47" s="36"/>
      <c r="C47" s="37"/>
      <c r="D47" s="37"/>
      <c r="E47" s="43"/>
      <c r="F47" s="38"/>
      <c r="G47" s="38"/>
    </row>
    <row r="48" spans="1:11" ht="12" customHeight="1">
      <c r="A48" s="5"/>
      <c r="B48" s="25" t="s">
        <v>33</v>
      </c>
      <c r="C48" s="26"/>
      <c r="D48" s="27"/>
      <c r="E48" s="27"/>
      <c r="F48" s="28"/>
      <c r="G48" s="28"/>
    </row>
    <row r="49" spans="1:7" ht="24" customHeight="1">
      <c r="A49" s="5"/>
      <c r="B49" s="39" t="s">
        <v>34</v>
      </c>
      <c r="C49" s="40" t="s">
        <v>29</v>
      </c>
      <c r="D49" s="40" t="s">
        <v>30</v>
      </c>
      <c r="E49" s="39" t="s">
        <v>17</v>
      </c>
      <c r="F49" s="40" t="s">
        <v>18</v>
      </c>
      <c r="G49" s="39" t="s">
        <v>19</v>
      </c>
    </row>
    <row r="50" spans="1:7" ht="12.75" customHeight="1">
      <c r="A50" s="15"/>
      <c r="B50" s="9"/>
      <c r="C50" s="41"/>
      <c r="D50" s="42"/>
      <c r="E50" s="23"/>
      <c r="F50" s="44"/>
      <c r="G50" s="42"/>
    </row>
    <row r="51" spans="1:7" ht="13.5" customHeight="1">
      <c r="A51" s="5"/>
      <c r="B51" s="45" t="s">
        <v>35</v>
      </c>
      <c r="C51" s="46"/>
      <c r="D51" s="46"/>
      <c r="E51" s="46"/>
      <c r="F51" s="47"/>
      <c r="G51" s="48"/>
    </row>
    <row r="52" spans="1:7" ht="12" customHeight="1">
      <c r="A52" s="2"/>
      <c r="B52" s="65"/>
      <c r="C52" s="65"/>
      <c r="D52" s="65"/>
      <c r="E52" s="65"/>
      <c r="F52" s="66"/>
      <c r="G52" s="66"/>
    </row>
    <row r="53" spans="1:7" ht="12" customHeight="1">
      <c r="A53" s="62"/>
      <c r="B53" s="67" t="s">
        <v>36</v>
      </c>
      <c r="C53" s="68"/>
      <c r="D53" s="68"/>
      <c r="E53" s="68"/>
      <c r="F53" s="68"/>
      <c r="G53" s="69">
        <f>G26+G40+G46+G51</f>
        <v>2786400</v>
      </c>
    </row>
    <row r="54" spans="1:7" ht="12" customHeight="1">
      <c r="A54" s="62"/>
      <c r="B54" s="70" t="s">
        <v>37</v>
      </c>
      <c r="C54" s="50"/>
      <c r="D54" s="50"/>
      <c r="E54" s="50"/>
      <c r="F54" s="50"/>
      <c r="G54" s="71">
        <f>G53*0.05</f>
        <v>139320</v>
      </c>
    </row>
    <row r="55" spans="1:7" ht="12" customHeight="1">
      <c r="A55" s="62"/>
      <c r="B55" s="72" t="s">
        <v>38</v>
      </c>
      <c r="C55" s="49"/>
      <c r="D55" s="49"/>
      <c r="E55" s="49"/>
      <c r="F55" s="49"/>
      <c r="G55" s="73">
        <f>G54+G53</f>
        <v>2925720</v>
      </c>
    </row>
    <row r="56" spans="1:7" ht="12" customHeight="1">
      <c r="A56" s="62"/>
      <c r="B56" s="70" t="s">
        <v>39</v>
      </c>
      <c r="C56" s="50"/>
      <c r="D56" s="50"/>
      <c r="E56" s="50"/>
      <c r="F56" s="50"/>
      <c r="G56" s="71">
        <f>G12</f>
        <v>5600000</v>
      </c>
    </row>
    <row r="57" spans="1:7" ht="12" customHeight="1">
      <c r="A57" s="62"/>
      <c r="B57" s="74" t="s">
        <v>40</v>
      </c>
      <c r="C57" s="75"/>
      <c r="D57" s="75"/>
      <c r="E57" s="75"/>
      <c r="F57" s="75"/>
      <c r="G57" s="76">
        <f>G56-G55</f>
        <v>2674280</v>
      </c>
    </row>
    <row r="58" spans="1:7" ht="12" customHeight="1">
      <c r="A58" s="62"/>
      <c r="B58" s="63" t="s">
        <v>41</v>
      </c>
      <c r="C58" s="64"/>
      <c r="D58" s="64"/>
      <c r="E58" s="64"/>
      <c r="F58" s="64"/>
      <c r="G58" s="59"/>
    </row>
    <row r="59" spans="1:7" ht="12.75" customHeight="1" thickBot="1">
      <c r="A59" s="62"/>
      <c r="B59" s="77"/>
      <c r="C59" s="64"/>
      <c r="D59" s="64"/>
      <c r="E59" s="64"/>
      <c r="F59" s="64"/>
      <c r="G59" s="59"/>
    </row>
    <row r="60" spans="1:7" ht="12" customHeight="1">
      <c r="A60" s="62"/>
      <c r="B60" s="89" t="s">
        <v>42</v>
      </c>
      <c r="C60" s="90"/>
      <c r="D60" s="90"/>
      <c r="E60" s="90"/>
      <c r="F60" s="91"/>
      <c r="G60" s="59"/>
    </row>
    <row r="61" spans="1:7" ht="12" customHeight="1">
      <c r="A61" s="62"/>
      <c r="B61" s="92" t="s">
        <v>43</v>
      </c>
      <c r="C61" s="61"/>
      <c r="D61" s="61"/>
      <c r="E61" s="61"/>
      <c r="F61" s="93"/>
      <c r="G61" s="59"/>
    </row>
    <row r="62" spans="1:7" ht="12" customHeight="1">
      <c r="A62" s="62"/>
      <c r="B62" s="92" t="s">
        <v>44</v>
      </c>
      <c r="C62" s="61"/>
      <c r="D62" s="61"/>
      <c r="E62" s="61"/>
      <c r="F62" s="93"/>
      <c r="G62" s="59"/>
    </row>
    <row r="63" spans="1:7" ht="12" customHeight="1">
      <c r="A63" s="62"/>
      <c r="B63" s="92" t="s">
        <v>45</v>
      </c>
      <c r="C63" s="61"/>
      <c r="D63" s="61"/>
      <c r="E63" s="61"/>
      <c r="F63" s="93"/>
      <c r="G63" s="59"/>
    </row>
    <row r="64" spans="1:7" ht="12" customHeight="1">
      <c r="A64" s="62"/>
      <c r="B64" s="92" t="s">
        <v>46</v>
      </c>
      <c r="C64" s="61"/>
      <c r="D64" s="61"/>
      <c r="E64" s="61"/>
      <c r="F64" s="93"/>
      <c r="G64" s="59"/>
    </row>
    <row r="65" spans="1:7" ht="12" customHeight="1">
      <c r="A65" s="62"/>
      <c r="B65" s="92" t="s">
        <v>47</v>
      </c>
      <c r="C65" s="61"/>
      <c r="D65" s="61"/>
      <c r="E65" s="61"/>
      <c r="F65" s="93"/>
      <c r="G65" s="59"/>
    </row>
    <row r="66" spans="1:7" ht="12.75" customHeight="1" thickBot="1">
      <c r="A66" s="62"/>
      <c r="B66" s="94" t="s">
        <v>48</v>
      </c>
      <c r="C66" s="95"/>
      <c r="D66" s="95"/>
      <c r="E66" s="95"/>
      <c r="F66" s="96"/>
      <c r="G66" s="59"/>
    </row>
    <row r="67" spans="1:7" ht="12.75" customHeight="1">
      <c r="A67" s="62"/>
      <c r="B67" s="87"/>
      <c r="C67" s="61"/>
      <c r="D67" s="61"/>
      <c r="E67" s="61"/>
      <c r="F67" s="61"/>
      <c r="G67" s="59"/>
    </row>
    <row r="68" spans="1:7" ht="15" customHeight="1" thickBot="1">
      <c r="A68" s="62"/>
      <c r="B68" s="134" t="s">
        <v>49</v>
      </c>
      <c r="C68" s="135"/>
      <c r="D68" s="86"/>
      <c r="E68" s="52"/>
      <c r="F68" s="52"/>
      <c r="G68" s="59"/>
    </row>
    <row r="69" spans="1:7" ht="12" customHeight="1">
      <c r="A69" s="62"/>
      <c r="B69" s="79" t="s">
        <v>34</v>
      </c>
      <c r="C69" s="53" t="s">
        <v>88</v>
      </c>
      <c r="D69" s="80" t="s">
        <v>50</v>
      </c>
      <c r="E69" s="52"/>
      <c r="F69" s="52"/>
      <c r="G69" s="59"/>
    </row>
    <row r="70" spans="1:7" ht="12" customHeight="1">
      <c r="A70" s="62"/>
      <c r="B70" s="81" t="s">
        <v>51</v>
      </c>
      <c r="C70" s="54">
        <f>G26</f>
        <v>1226600</v>
      </c>
      <c r="D70" s="82">
        <f>(C70/C76)</f>
        <v>0.41924722803275777</v>
      </c>
      <c r="E70" s="52"/>
      <c r="F70" s="52"/>
      <c r="G70" s="59"/>
    </row>
    <row r="71" spans="1:7" ht="12" customHeight="1">
      <c r="A71" s="62"/>
      <c r="B71" s="81" t="s">
        <v>52</v>
      </c>
      <c r="C71" s="55">
        <v>0</v>
      </c>
      <c r="D71" s="82">
        <v>0</v>
      </c>
      <c r="E71" s="52"/>
      <c r="F71" s="52"/>
      <c r="G71" s="59"/>
    </row>
    <row r="72" spans="1:7" ht="12" customHeight="1">
      <c r="A72" s="62"/>
      <c r="B72" s="81" t="s">
        <v>53</v>
      </c>
      <c r="C72" s="54">
        <f>G40</f>
        <v>609800</v>
      </c>
      <c r="D72" s="82">
        <f>(C72/C76)</f>
        <v>0.20842732729037639</v>
      </c>
      <c r="E72" s="52"/>
      <c r="F72" s="52"/>
      <c r="G72" s="59"/>
    </row>
    <row r="73" spans="1:7" ht="12" customHeight="1">
      <c r="A73" s="62"/>
      <c r="B73" s="81" t="s">
        <v>28</v>
      </c>
      <c r="C73" s="54">
        <f>G46</f>
        <v>950000</v>
      </c>
      <c r="D73" s="82">
        <f>(C73/C76)</f>
        <v>0.32470639705781823</v>
      </c>
      <c r="E73" s="52"/>
      <c r="F73" s="52"/>
      <c r="G73" s="59"/>
    </row>
    <row r="74" spans="1:7" ht="12" customHeight="1">
      <c r="A74" s="62"/>
      <c r="B74" s="81" t="s">
        <v>54</v>
      </c>
      <c r="C74" s="56"/>
      <c r="D74" s="82">
        <f>(C74/C76)</f>
        <v>0</v>
      </c>
      <c r="E74" s="58"/>
      <c r="F74" s="58"/>
      <c r="G74" s="59"/>
    </row>
    <row r="75" spans="1:7" ht="12" customHeight="1">
      <c r="A75" s="62"/>
      <c r="B75" s="81" t="s">
        <v>55</v>
      </c>
      <c r="C75" s="56">
        <f>G54</f>
        <v>139320</v>
      </c>
      <c r="D75" s="82">
        <f>(C75/C76)</f>
        <v>4.7619047619047616E-2</v>
      </c>
      <c r="E75" s="58"/>
      <c r="F75" s="58"/>
      <c r="G75" s="59"/>
    </row>
    <row r="76" spans="1:7" ht="12.75" customHeight="1" thickBot="1">
      <c r="A76" s="62"/>
      <c r="B76" s="83" t="s">
        <v>56</v>
      </c>
      <c r="C76" s="84">
        <f>SUM(C70:C75)</f>
        <v>2925720</v>
      </c>
      <c r="D76" s="85">
        <f>SUM(D70:D75)</f>
        <v>1</v>
      </c>
      <c r="E76" s="58"/>
      <c r="F76" s="58"/>
      <c r="G76" s="59"/>
    </row>
    <row r="77" spans="1:7" ht="12" customHeight="1">
      <c r="A77" s="62"/>
      <c r="B77" s="77"/>
      <c r="C77" s="64"/>
      <c r="D77" s="64"/>
      <c r="E77" s="64"/>
      <c r="F77" s="64"/>
      <c r="G77" s="59"/>
    </row>
    <row r="78" spans="1:7" ht="12.75" customHeight="1">
      <c r="A78" s="62"/>
      <c r="B78" s="78"/>
      <c r="C78" s="64"/>
      <c r="D78" s="64"/>
      <c r="E78" s="64"/>
      <c r="F78" s="64"/>
      <c r="G78" s="59"/>
    </row>
    <row r="79" spans="1:7" ht="12" customHeight="1" thickBot="1">
      <c r="A79" s="51"/>
      <c r="B79" s="98"/>
      <c r="C79" s="99" t="s">
        <v>85</v>
      </c>
      <c r="D79" s="100"/>
      <c r="E79" s="101"/>
      <c r="F79" s="57"/>
      <c r="G79" s="59"/>
    </row>
    <row r="80" spans="1:7" ht="12" customHeight="1">
      <c r="A80" s="62"/>
      <c r="B80" s="102" t="s">
        <v>86</v>
      </c>
      <c r="C80" s="132">
        <v>35000</v>
      </c>
      <c r="D80" s="132">
        <v>40000</v>
      </c>
      <c r="E80" s="133">
        <v>50000</v>
      </c>
      <c r="F80" s="97"/>
      <c r="G80" s="60"/>
    </row>
    <row r="81" spans="1:7" ht="12.75" customHeight="1" thickBot="1">
      <c r="A81" s="62"/>
      <c r="B81" s="83" t="s">
        <v>87</v>
      </c>
      <c r="C81" s="84">
        <f>(G55/C80)</f>
        <v>83.591999999999999</v>
      </c>
      <c r="D81" s="84">
        <f>(G55/D80)</f>
        <v>73.143000000000001</v>
      </c>
      <c r="E81" s="103">
        <f>(G55/E80)</f>
        <v>58.514400000000002</v>
      </c>
      <c r="F81" s="97"/>
      <c r="G81" s="60"/>
    </row>
    <row r="82" spans="1:7" ht="15.6" customHeight="1">
      <c r="A82" s="62"/>
      <c r="B82" s="88" t="s">
        <v>57</v>
      </c>
      <c r="C82" s="61"/>
      <c r="D82" s="61"/>
      <c r="E82" s="61"/>
      <c r="F82" s="61"/>
      <c r="G82" s="61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1E94B9-37E8-4833-AE9E-38B726DB8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FAADB-40F7-494F-ADE0-D57ADDF91293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030f0af-99cb-42f1-88fc-acec73331192"/>
    <ds:schemaRef ds:uri="c5dbce2d-49dc-4afe-a5b0-d7fb7a90116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3F8653-E147-4018-AAC8-C01F5C506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