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viñ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C86" i="1"/>
  <c r="G59" i="1" l="1"/>
  <c r="G57" i="1"/>
  <c r="G56" i="1"/>
  <c r="G55" i="1"/>
  <c r="G53" i="1"/>
  <c r="G52" i="1"/>
  <c r="G50" i="1"/>
  <c r="G49" i="1"/>
  <c r="G47" i="1"/>
  <c r="G46" i="1"/>
  <c r="G40" i="1"/>
  <c r="G39" i="1"/>
  <c r="G41" i="1" s="1"/>
  <c r="G38" i="1"/>
  <c r="G37" i="1"/>
  <c r="G27" i="1"/>
  <c r="G26" i="1"/>
  <c r="G25" i="1"/>
  <c r="G24" i="1"/>
  <c r="G23" i="1"/>
  <c r="G22" i="1"/>
  <c r="G21" i="1"/>
  <c r="G12" i="1"/>
  <c r="G70" i="1"/>
  <c r="G28" i="1"/>
  <c r="G33" i="1"/>
  <c r="G65" i="1"/>
  <c r="G60" i="1" l="1"/>
  <c r="C89" i="1" s="1"/>
  <c r="G67" i="1" l="1"/>
  <c r="G68" i="1" s="1"/>
  <c r="G69" i="1" s="1"/>
  <c r="D97" i="1" s="1"/>
  <c r="C91" i="1" l="1"/>
  <c r="C97" i="1"/>
  <c r="E97" i="1"/>
  <c r="G71" i="1"/>
  <c r="C92" i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<sst xmlns="http://schemas.openxmlformats.org/spreadsheetml/2006/main" count="163" uniqueCount="116">
  <si>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</si>
  <si>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</si>
  <si>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</si>
  <si>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</si>
  <si>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</si>
  <si>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</si>
  <si>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</si>
  <si>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</si>
  <si>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</si>
  <si>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</si>
  <si>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</si>
  <si>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</si>
  <si>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</si>
  <si>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</si>
  <si>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</si>
  <si>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</si>
  <si>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</si>
  <si>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</si>
  <si>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</si>
  <si>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</si>
  <si>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</si>
  <si>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</si>
  <si>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</si>
  <si>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</si>
  <si>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</si>
  <si>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</si>
  <si>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</si>
  <si>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</si>
  <si>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</si>
  <si>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Noviembre-Diciembre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</si>
  <si>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</si>
  <si>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</si>
  <si>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</si>
  <si>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</si>
  <si>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</si>
  <si>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</si>
  <si>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</si>
  <si>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</si>
  <si>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</si>
  <si>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</si>
  <si>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</si>
  <si>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</si>
  <si>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</si>
  <si>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</si>
  <si>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</si>
  <si>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</si>
  <si>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</si>
  <si>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</si>
  <si>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</si>
  <si>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</si>
  <si>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</si>
  <si>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</si>
  <si>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</si>
  <si>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</si>
  <si>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</si>
  <si>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</si>
  <si>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</si>
  <si>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</si>
  <si>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</si>
  <si>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</si>
  <si>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Poda</t>
  </si>
  <si>
    <t>Abril-Mayo</t>
  </si>
  <si>
    <t>Junio-Julio</t>
  </si>
  <si>
    <t>Amarre</t>
  </si>
  <si>
    <t>Aplicación de pesticidas</t>
  </si>
  <si>
    <t>Marzo-Octubre</t>
  </si>
  <si>
    <t>Aplicación de fertilizantes</t>
  </si>
  <si>
    <t>Agosto-Octubre</t>
  </si>
  <si>
    <t>Retiro de sarmientos</t>
  </si>
  <si>
    <t>Cosecha</t>
  </si>
  <si>
    <t>Aplicación de herbicidas</t>
  </si>
  <si>
    <t>Septiembre-Diciembre</t>
  </si>
  <si>
    <t>Aplicación de acaricidas - insecticidas</t>
  </si>
  <si>
    <t>Septiembre-Febrero</t>
  </si>
  <si>
    <t>Control de oidio - botritis</t>
  </si>
  <si>
    <t>Aplicación de azufre</t>
  </si>
  <si>
    <t>Octubre-Enero</t>
  </si>
  <si>
    <t>Urea</t>
  </si>
  <si>
    <t>Enero</t>
  </si>
  <si>
    <t>Muriato de potasio</t>
  </si>
  <si>
    <t>FUNGICIDAS</t>
  </si>
  <si>
    <t>Azufre ventilado</t>
  </si>
  <si>
    <t>Stroby mix</t>
  </si>
  <si>
    <t>Mayo-Octubre</t>
  </si>
  <si>
    <t xml:space="preserve">Farmon </t>
  </si>
  <si>
    <t>Junio-Octubre</t>
  </si>
  <si>
    <t>Intrepid 240SC</t>
  </si>
  <si>
    <t>Octubre-Diciembre</t>
  </si>
  <si>
    <t>Imidan 70 WP</t>
  </si>
  <si>
    <t>Noviembre</t>
  </si>
  <si>
    <t>Talstar 10 G EC</t>
  </si>
  <si>
    <t>Febrero</t>
  </si>
  <si>
    <t>Costo unitario ($/kg) (*)</t>
  </si>
  <si>
    <t>RENDIMIENTO (kg/Há.)</t>
  </si>
  <si>
    <t>PRECIO ESPERADO ($/kg)</t>
  </si>
  <si>
    <t>Viña (mantención)</t>
  </si>
  <si>
    <t>Cabernet Sauvignon</t>
  </si>
  <si>
    <t>Bajo</t>
  </si>
  <si>
    <t>Marchigue</t>
  </si>
  <si>
    <t>Heladas - sequía - Lluvia extemporánea</t>
  </si>
  <si>
    <t>Marzo - Abril</t>
  </si>
  <si>
    <t>Lt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</si>
  <si>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</si>
  <si>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</si>
  <si>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</si>
  <si>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particular.</t>
  </si>
  <si>
    <t>3.  Precio esperado por ventas corresponde al producto colocado en el domicilio del comprador.</t>
  </si>
  <si>
    <t>7.  Producción destinada elaboración propia (30%) y venta local (70%)</t>
  </si>
  <si>
    <t>8.  Para vinificación propia, se considera un costo de $2500 por litro de vino.</t>
  </si>
  <si>
    <t>Rendimiento (kg/há)</t>
  </si>
  <si>
    <t>$/há</t>
  </si>
  <si>
    <t xml:space="preserve">Mercado local , elaboración de vino </t>
  </si>
  <si>
    <t>Rufast 75 WP</t>
  </si>
  <si>
    <t>Rango 480 SL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</si>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</sst>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4" fillId="0" borderId="12"/>
    <xf numFmtId="0" fontId="15" fillId="0" borderId="12"/>
    <xf numFmtId="166" fontId="15" fillId="0" borderId="12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3" fontId="4" fillId="2" borderId="6" xfId="0" applyNumberFormat="1" applyFont="1" applyFill="1" applyBorder="1" applyAlignment="1"/>
    <xf numFmtId="0" fontId="10" fillId="7" borderId="12" xfId="0" applyFont="1" applyFill="1" applyBorder="1" applyAlignment="1"/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5" fontId="12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/>
    <xf numFmtId="0" fontId="0" fillId="2" borderId="13" xfId="0" applyFont="1" applyFill="1" applyBorder="1" applyAlignment="1"/>
    <xf numFmtId="0" fontId="7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vertical="center"/>
    </xf>
    <xf numFmtId="9" fontId="10" fillId="2" borderId="15" xfId="0" applyNumberFormat="1" applyFont="1" applyFill="1" applyBorder="1" applyAlignment="1"/>
    <xf numFmtId="49" fontId="8" fillId="8" borderId="16" xfId="0" applyNumberFormat="1" applyFont="1" applyFill="1" applyBorder="1" applyAlignment="1">
      <alignment vertical="center"/>
    </xf>
    <xf numFmtId="166" fontId="8" fillId="8" borderId="17" xfId="0" applyNumberFormat="1" applyFont="1" applyFill="1" applyBorder="1" applyAlignment="1">
      <alignment vertical="center"/>
    </xf>
    <xf numFmtId="9" fontId="8" fillId="8" borderId="18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8" fillId="2" borderId="19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10" fillId="2" borderId="21" xfId="0" applyFont="1" applyFill="1" applyBorder="1" applyAlignment="1"/>
    <xf numFmtId="49" fontId="10" fillId="2" borderId="22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49" fontId="10" fillId="2" borderId="24" xfId="0" applyNumberFormat="1" applyFont="1" applyFill="1" applyBorder="1" applyAlignment="1">
      <alignment vertical="center"/>
    </xf>
    <xf numFmtId="0" fontId="10" fillId="2" borderId="25" xfId="0" applyFont="1" applyFill="1" applyBorder="1" applyAlignment="1"/>
    <xf numFmtId="0" fontId="10" fillId="2" borderId="26" xfId="0" applyFont="1" applyFill="1" applyBorder="1" applyAlignment="1"/>
    <xf numFmtId="0" fontId="8" fillId="7" borderId="12" xfId="0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vertical="center"/>
    </xf>
    <xf numFmtId="166" fontId="8" fillId="8" borderId="1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vertical="center"/>
    </xf>
    <xf numFmtId="3" fontId="8" fillId="8" borderId="28" xfId="0" applyNumberFormat="1" applyFont="1" applyFill="1" applyBorder="1" applyAlignment="1">
      <alignment vertical="center"/>
    </xf>
    <xf numFmtId="3" fontId="8" fillId="8" borderId="29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/>
    <xf numFmtId="3" fontId="2" fillId="2" borderId="32" xfId="0" applyNumberFormat="1" applyFont="1" applyFill="1" applyBorder="1" applyAlignment="1"/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/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vertical="center"/>
    </xf>
    <xf numFmtId="0" fontId="16" fillId="0" borderId="30" xfId="0" applyFont="1" applyBorder="1" applyAlignment="1">
      <alignment horizontal="left" vertical="center"/>
    </xf>
    <xf numFmtId="3" fontId="16" fillId="0" borderId="30" xfId="0" applyNumberFormat="1" applyFont="1" applyBorder="1" applyAlignment="1">
      <alignment horizontal="center"/>
    </xf>
    <xf numFmtId="49" fontId="1" fillId="3" borderId="30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3" fontId="1" fillId="3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/>
    <xf numFmtId="49" fontId="1" fillId="5" borderId="30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16" fillId="0" borderId="30" xfId="0" applyFont="1" applyBorder="1"/>
    <xf numFmtId="3" fontId="16" fillId="0" borderId="30" xfId="0" applyNumberFormat="1" applyFont="1" applyBorder="1" applyAlignment="1">
      <alignment horizontal="right"/>
    </xf>
    <xf numFmtId="0" fontId="16" fillId="0" borderId="30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/>
    </xf>
    <xf numFmtId="0" fontId="17" fillId="0" borderId="30" xfId="1" applyNumberFormat="1" applyFont="1" applyFill="1" applyBorder="1" applyAlignment="1" applyProtection="1">
      <alignment horizontal="left"/>
    </xf>
    <xf numFmtId="0" fontId="18" fillId="0" borderId="30" xfId="2" applyFont="1" applyFill="1" applyBorder="1" applyAlignment="1" applyProtection="1">
      <alignment horizontal="center"/>
    </xf>
    <xf numFmtId="0" fontId="18" fillId="0" borderId="30" xfId="2" applyNumberFormat="1" applyFont="1" applyFill="1" applyBorder="1" applyAlignment="1" applyProtection="1">
      <alignment horizontal="center"/>
    </xf>
    <xf numFmtId="0" fontId="18" fillId="0" borderId="30" xfId="2" applyFont="1" applyFill="1" applyBorder="1" applyAlignment="1"/>
    <xf numFmtId="167" fontId="18" fillId="0" borderId="30" xfId="2" applyNumberFormat="1" applyFont="1" applyFill="1" applyBorder="1" applyAlignment="1" applyProtection="1">
      <alignment horizontal="center" vertical="center"/>
    </xf>
    <xf numFmtId="167" fontId="18" fillId="0" borderId="30" xfId="0" applyNumberFormat="1" applyFont="1" applyBorder="1" applyAlignment="1">
      <alignment horizontal="right"/>
    </xf>
    <xf numFmtId="0" fontId="16" fillId="0" borderId="30" xfId="0" applyFont="1" applyFill="1" applyBorder="1"/>
    <xf numFmtId="0" fontId="16" fillId="10" borderId="30" xfId="0" applyFont="1" applyFill="1" applyBorder="1" applyAlignment="1">
      <alignment horizontal="center"/>
    </xf>
    <xf numFmtId="3" fontId="16" fillId="10" borderId="30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8" fillId="0" borderId="30" xfId="2" applyFont="1" applyFill="1" applyBorder="1" applyAlignment="1" applyProtection="1"/>
    <xf numFmtId="0" fontId="18" fillId="0" borderId="30" xfId="2" applyFont="1" applyFill="1" applyBorder="1" applyAlignment="1">
      <alignment horizontal="center"/>
    </xf>
    <xf numFmtId="3" fontId="2" fillId="2" borderId="35" xfId="0" applyNumberFormat="1" applyFont="1" applyFill="1" applyBorder="1" applyAlignment="1"/>
    <xf numFmtId="49" fontId="4" fillId="2" borderId="30" xfId="0" applyNumberFormat="1" applyFont="1" applyFill="1" applyBorder="1" applyAlignment="1">
      <alignment wrapText="1"/>
    </xf>
    <xf numFmtId="49" fontId="4" fillId="2" borderId="30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/>
    <xf numFmtId="49" fontId="4" fillId="2" borderId="30" xfId="0" applyNumberFormat="1" applyFont="1" applyFill="1" applyBorder="1" applyAlignment="1">
      <alignment horizontal="center" wrapText="1"/>
    </xf>
    <xf numFmtId="164" fontId="4" fillId="2" borderId="30" xfId="0" applyNumberFormat="1" applyFont="1" applyFill="1" applyBorder="1" applyAlignment="1"/>
    <xf numFmtId="0" fontId="1" fillId="5" borderId="30" xfId="0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8" fillId="8" borderId="36" xfId="0" applyNumberFormat="1" applyFont="1" applyFill="1" applyBorder="1" applyAlignment="1">
      <alignment vertical="center"/>
    </xf>
    <xf numFmtId="49" fontId="8" fillId="8" borderId="37" xfId="0" applyNumberFormat="1" applyFont="1" applyFill="1" applyBorder="1" applyAlignment="1">
      <alignment vertical="center"/>
    </xf>
    <xf numFmtId="49" fontId="10" fillId="8" borderId="38" xfId="0" applyNumberFormat="1" applyFont="1" applyFill="1" applyBorder="1" applyAlignment="1"/>
    <xf numFmtId="49" fontId="13" fillId="9" borderId="39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7" fillId="0" borderId="30" xfId="1" applyNumberFormat="1" applyFont="1" applyFill="1" applyBorder="1" applyAlignment="1" applyProtection="1">
      <alignment horizontal="left"/>
    </xf>
    <xf numFmtId="0" fontId="17" fillId="0" borderId="30" xfId="2" applyFont="1" applyFill="1" applyBorder="1" applyAlignment="1" applyProtection="1">
      <alignment horizontal="left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20" zoomScaleNormal="120" workbookViewId="0">
      <selection activeCell="G71" sqref="G7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" t="s">
        <v>95</v>
      </c>
      <c r="D9" s="7"/>
      <c r="E9" s="123" t="s">
        <v>93</v>
      </c>
      <c r="F9" s="124"/>
      <c r="G9" s="21">
        <v>10000</v>
      </c>
    </row>
    <row r="10" spans="1:7" ht="38.25" customHeight="1" x14ac:dyDescent="0.25">
      <c r="A10" s="5"/>
      <c r="B10" s="8" t="s">
        <v>1</v>
      </c>
      <c r="C10" s="53" t="s">
        <v>96</v>
      </c>
      <c r="D10" s="9"/>
      <c r="E10" s="121" t="s">
        <v>2</v>
      </c>
      <c r="F10" s="122"/>
      <c r="G10" s="54" t="s">
        <v>100</v>
      </c>
    </row>
    <row r="11" spans="1:7" ht="18" customHeight="1" x14ac:dyDescent="0.25">
      <c r="A11" s="5"/>
      <c r="B11" s="8" t="s">
        <v>3</v>
      </c>
      <c r="C11" s="54" t="s">
        <v>97</v>
      </c>
      <c r="D11" s="9"/>
      <c r="E11" s="121" t="s">
        <v>94</v>
      </c>
      <c r="F11" s="122"/>
      <c r="G11" s="57">
        <v>220</v>
      </c>
    </row>
    <row r="12" spans="1:7" ht="11.25" customHeight="1" x14ac:dyDescent="0.25">
      <c r="A12" s="5"/>
      <c r="B12" s="8" t="s">
        <v>4</v>
      </c>
      <c r="C12" s="53" t="s">
        <v>5</v>
      </c>
      <c r="D12" s="9"/>
      <c r="E12" s="11" t="s">
        <v>6</v>
      </c>
      <c r="F12" s="12"/>
      <c r="G12" s="56">
        <f>(G9*G11)</f>
        <v>2200000</v>
      </c>
    </row>
    <row r="13" spans="1:7" ht="24" customHeight="1" x14ac:dyDescent="0.25">
      <c r="A13" s="5"/>
      <c r="B13" s="8" t="s">
        <v>7</v>
      </c>
      <c r="C13" s="54" t="s">
        <v>98</v>
      </c>
      <c r="D13" s="9"/>
      <c r="E13" s="121" t="s">
        <v>8</v>
      </c>
      <c r="F13" s="122"/>
      <c r="G13" s="53" t="s">
        <v>111</v>
      </c>
    </row>
    <row r="14" spans="1:7" ht="13.5" customHeight="1" x14ac:dyDescent="0.25">
      <c r="A14" s="5"/>
      <c r="B14" s="8" t="s">
        <v>9</v>
      </c>
      <c r="C14" s="54" t="s">
        <v>98</v>
      </c>
      <c r="D14" s="9"/>
      <c r="E14" s="121" t="s">
        <v>10</v>
      </c>
      <c r="F14" s="122"/>
      <c r="G14" s="54" t="s">
        <v>100</v>
      </c>
    </row>
    <row r="15" spans="1:7" ht="39.75" customHeight="1" x14ac:dyDescent="0.25">
      <c r="A15" s="5"/>
      <c r="B15" s="8" t="s">
        <v>11</v>
      </c>
      <c r="C15" s="55">
        <v>44228</v>
      </c>
      <c r="D15" s="9"/>
      <c r="E15" s="125" t="s">
        <v>12</v>
      </c>
      <c r="F15" s="126"/>
      <c r="G15" s="53" t="s">
        <v>99</v>
      </c>
    </row>
    <row r="16" spans="1:7" ht="12" customHeight="1" x14ac:dyDescent="0.25">
      <c r="A16" s="2"/>
      <c r="B16" s="13"/>
      <c r="C16" s="14"/>
      <c r="D16" s="15"/>
      <c r="E16" s="16"/>
      <c r="F16" s="16"/>
      <c r="G16" s="17"/>
    </row>
    <row r="17" spans="1:7" ht="12" customHeight="1" x14ac:dyDescent="0.25">
      <c r="A17" s="18"/>
      <c r="B17" s="127" t="s">
        <v>13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83"/>
      <c r="C18" s="19"/>
      <c r="D18" s="19"/>
      <c r="E18" s="19"/>
      <c r="F18" s="20"/>
      <c r="G18" s="20"/>
    </row>
    <row r="19" spans="1:7" ht="12" customHeight="1" x14ac:dyDescent="0.25">
      <c r="A19" s="30"/>
      <c r="B19" s="84" t="s">
        <v>14</v>
      </c>
      <c r="C19" s="89"/>
      <c r="D19" s="61"/>
      <c r="E19" s="61"/>
      <c r="F19" s="61"/>
      <c r="G19" s="61"/>
    </row>
    <row r="20" spans="1:7" ht="24" customHeight="1" x14ac:dyDescent="0.25">
      <c r="A20" s="30"/>
      <c r="B20" s="65" t="s">
        <v>15</v>
      </c>
      <c r="C20" s="65" t="s">
        <v>16</v>
      </c>
      <c r="D20" s="65" t="s">
        <v>17</v>
      </c>
      <c r="E20" s="65" t="s">
        <v>18</v>
      </c>
      <c r="F20" s="65" t="s">
        <v>19</v>
      </c>
      <c r="G20" s="65" t="s">
        <v>20</v>
      </c>
    </row>
    <row r="21" spans="1:7" ht="12.75" customHeight="1" x14ac:dyDescent="0.25">
      <c r="A21" s="30"/>
      <c r="B21" s="86" t="s">
        <v>60</v>
      </c>
      <c r="C21" s="67" t="s">
        <v>21</v>
      </c>
      <c r="D21" s="67">
        <v>6</v>
      </c>
      <c r="E21" s="67" t="s">
        <v>61</v>
      </c>
      <c r="F21" s="68">
        <v>20000</v>
      </c>
      <c r="G21" s="87">
        <f>+D21*F21</f>
        <v>120000</v>
      </c>
    </row>
    <row r="22" spans="1:7" ht="12.75" customHeight="1" x14ac:dyDescent="0.25">
      <c r="A22" s="30"/>
      <c r="B22" s="86" t="s">
        <v>27</v>
      </c>
      <c r="C22" s="67" t="s">
        <v>21</v>
      </c>
      <c r="D22" s="67">
        <v>1</v>
      </c>
      <c r="E22" s="67" t="s">
        <v>62</v>
      </c>
      <c r="F22" s="68">
        <v>18000</v>
      </c>
      <c r="G22" s="87">
        <f t="shared" ref="G22:G27" si="0">+D22*F22</f>
        <v>18000</v>
      </c>
    </row>
    <row r="23" spans="1:7" ht="12.75" customHeight="1" x14ac:dyDescent="0.25">
      <c r="A23" s="30"/>
      <c r="B23" s="86" t="s">
        <v>63</v>
      </c>
      <c r="C23" s="67" t="s">
        <v>21</v>
      </c>
      <c r="D23" s="67">
        <v>3</v>
      </c>
      <c r="E23" s="67" t="s">
        <v>62</v>
      </c>
      <c r="F23" s="68">
        <v>18000</v>
      </c>
      <c r="G23" s="87">
        <f t="shared" si="0"/>
        <v>54000</v>
      </c>
    </row>
    <row r="24" spans="1:7" ht="12.75" customHeight="1" x14ac:dyDescent="0.25">
      <c r="A24" s="30"/>
      <c r="B24" s="86" t="s">
        <v>64</v>
      </c>
      <c r="C24" s="67" t="s">
        <v>21</v>
      </c>
      <c r="D24" s="67">
        <v>2</v>
      </c>
      <c r="E24" s="67" t="s">
        <v>65</v>
      </c>
      <c r="F24" s="68">
        <v>18000</v>
      </c>
      <c r="G24" s="87">
        <f t="shared" si="0"/>
        <v>36000</v>
      </c>
    </row>
    <row r="25" spans="1:7" ht="12.75" customHeight="1" x14ac:dyDescent="0.25">
      <c r="A25" s="30"/>
      <c r="B25" s="86" t="s">
        <v>66</v>
      </c>
      <c r="C25" s="67" t="s">
        <v>21</v>
      </c>
      <c r="D25" s="67">
        <v>2</v>
      </c>
      <c r="E25" s="67" t="s">
        <v>67</v>
      </c>
      <c r="F25" s="68">
        <v>18000</v>
      </c>
      <c r="G25" s="87">
        <f t="shared" si="0"/>
        <v>36000</v>
      </c>
    </row>
    <row r="26" spans="1:7" ht="12.75" customHeight="1" x14ac:dyDescent="0.25">
      <c r="A26" s="30"/>
      <c r="B26" s="88" t="s">
        <v>68</v>
      </c>
      <c r="C26" s="67" t="s">
        <v>21</v>
      </c>
      <c r="D26" s="67">
        <v>4</v>
      </c>
      <c r="E26" s="67" t="s">
        <v>29</v>
      </c>
      <c r="F26" s="68">
        <v>18000</v>
      </c>
      <c r="G26" s="87">
        <f t="shared" si="0"/>
        <v>72000</v>
      </c>
    </row>
    <row r="27" spans="1:7" ht="12.75" customHeight="1" x14ac:dyDescent="0.25">
      <c r="A27" s="30"/>
      <c r="B27" s="86" t="s">
        <v>69</v>
      </c>
      <c r="C27" s="67" t="s">
        <v>21</v>
      </c>
      <c r="D27" s="67">
        <v>5</v>
      </c>
      <c r="E27" s="67" t="s">
        <v>30</v>
      </c>
      <c r="F27" s="68">
        <v>30000</v>
      </c>
      <c r="G27" s="87">
        <f t="shared" si="0"/>
        <v>150000</v>
      </c>
    </row>
    <row r="28" spans="1:7" ht="12.75" customHeight="1" x14ac:dyDescent="0.25">
      <c r="A28" s="30"/>
      <c r="B28" s="75" t="s">
        <v>22</v>
      </c>
      <c r="C28" s="76"/>
      <c r="D28" s="76"/>
      <c r="E28" s="76"/>
      <c r="F28" s="77"/>
      <c r="G28" s="78">
        <f>SUM(G21:G27)</f>
        <v>486000</v>
      </c>
    </row>
    <row r="29" spans="1:7" ht="12" customHeight="1" x14ac:dyDescent="0.25">
      <c r="A29" s="2"/>
      <c r="B29" s="85"/>
      <c r="C29" s="62"/>
      <c r="D29" s="62"/>
      <c r="E29" s="62"/>
      <c r="F29" s="63"/>
      <c r="G29" s="63"/>
    </row>
    <row r="30" spans="1:7" ht="12" customHeight="1" x14ac:dyDescent="0.25">
      <c r="A30" s="30"/>
      <c r="B30" s="84" t="s">
        <v>23</v>
      </c>
      <c r="C30" s="82"/>
      <c r="D30" s="60"/>
      <c r="E30" s="60"/>
      <c r="F30" s="61"/>
      <c r="G30" s="61"/>
    </row>
    <row r="31" spans="1:7" ht="24" customHeight="1" x14ac:dyDescent="0.25">
      <c r="A31" s="30"/>
      <c r="B31" s="64" t="s">
        <v>15</v>
      </c>
      <c r="C31" s="65" t="s">
        <v>16</v>
      </c>
      <c r="D31" s="65" t="s">
        <v>17</v>
      </c>
      <c r="E31" s="64" t="s">
        <v>18</v>
      </c>
      <c r="F31" s="65" t="s">
        <v>19</v>
      </c>
      <c r="G31" s="64" t="s">
        <v>20</v>
      </c>
    </row>
    <row r="32" spans="1:7" ht="12" customHeight="1" x14ac:dyDescent="0.25">
      <c r="A32" s="30"/>
      <c r="B32" s="79"/>
      <c r="C32" s="80"/>
      <c r="D32" s="80"/>
      <c r="E32" s="80"/>
      <c r="F32" s="81"/>
      <c r="G32" s="81"/>
    </row>
    <row r="33" spans="1:11" ht="12" customHeight="1" x14ac:dyDescent="0.25">
      <c r="A33" s="30"/>
      <c r="B33" s="75" t="s">
        <v>24</v>
      </c>
      <c r="C33" s="76"/>
      <c r="D33" s="76"/>
      <c r="E33" s="76"/>
      <c r="F33" s="77"/>
      <c r="G33" s="78">
        <f>SUM(G32)</f>
        <v>0</v>
      </c>
    </row>
    <row r="34" spans="1:11" ht="12" customHeight="1" x14ac:dyDescent="0.25">
      <c r="A34" s="2"/>
      <c r="B34" s="85"/>
      <c r="C34" s="62"/>
      <c r="D34" s="62"/>
      <c r="E34" s="62"/>
      <c r="F34" s="63"/>
      <c r="G34" s="63"/>
    </row>
    <row r="35" spans="1:11" ht="12" customHeight="1" x14ac:dyDescent="0.25">
      <c r="A35" s="30"/>
      <c r="B35" s="84" t="s">
        <v>25</v>
      </c>
      <c r="C35" s="82"/>
      <c r="D35" s="60"/>
      <c r="E35" s="60"/>
      <c r="F35" s="61"/>
      <c r="G35" s="61"/>
    </row>
    <row r="36" spans="1:11" ht="24" customHeight="1" x14ac:dyDescent="0.25">
      <c r="A36" s="30"/>
      <c r="B36" s="64" t="s">
        <v>15</v>
      </c>
      <c r="C36" s="64" t="s">
        <v>16</v>
      </c>
      <c r="D36" s="64" t="s">
        <v>17</v>
      </c>
      <c r="E36" s="64" t="s">
        <v>18</v>
      </c>
      <c r="F36" s="65" t="s">
        <v>19</v>
      </c>
      <c r="G36" s="64" t="s">
        <v>20</v>
      </c>
    </row>
    <row r="37" spans="1:11" ht="12.75" customHeight="1" x14ac:dyDescent="0.25">
      <c r="A37" s="30"/>
      <c r="B37" s="66" t="s">
        <v>70</v>
      </c>
      <c r="C37" s="67" t="s">
        <v>26</v>
      </c>
      <c r="D37" s="67">
        <v>0.2</v>
      </c>
      <c r="E37" s="67" t="s">
        <v>71</v>
      </c>
      <c r="F37" s="68">
        <v>150000</v>
      </c>
      <c r="G37" s="69">
        <f>+D37*F37</f>
        <v>30000</v>
      </c>
    </row>
    <row r="38" spans="1:11" ht="23.25" customHeight="1" x14ac:dyDescent="0.25">
      <c r="A38" s="30"/>
      <c r="B38" s="70" t="s">
        <v>72</v>
      </c>
      <c r="C38" s="71" t="s">
        <v>26</v>
      </c>
      <c r="D38" s="71">
        <v>0.5</v>
      </c>
      <c r="E38" s="71" t="s">
        <v>73</v>
      </c>
      <c r="F38" s="68">
        <v>150000</v>
      </c>
      <c r="G38" s="72">
        <f t="shared" ref="G38:G40" si="1">+D38*F38</f>
        <v>75000</v>
      </c>
    </row>
    <row r="39" spans="1:11" ht="12.75" customHeight="1" x14ac:dyDescent="0.25">
      <c r="A39" s="30"/>
      <c r="B39" s="73" t="s">
        <v>74</v>
      </c>
      <c r="C39" s="71" t="s">
        <v>26</v>
      </c>
      <c r="D39" s="71">
        <v>2</v>
      </c>
      <c r="E39" s="71" t="s">
        <v>29</v>
      </c>
      <c r="F39" s="68">
        <v>150000</v>
      </c>
      <c r="G39" s="72">
        <f t="shared" si="1"/>
        <v>300000</v>
      </c>
    </row>
    <row r="40" spans="1:11" ht="12.75" customHeight="1" x14ac:dyDescent="0.25">
      <c r="A40" s="30"/>
      <c r="B40" s="66" t="s">
        <v>75</v>
      </c>
      <c r="C40" s="67" t="s">
        <v>26</v>
      </c>
      <c r="D40" s="67">
        <v>3.2</v>
      </c>
      <c r="E40" s="67" t="s">
        <v>76</v>
      </c>
      <c r="F40" s="74">
        <v>150000</v>
      </c>
      <c r="G40" s="69">
        <f t="shared" si="1"/>
        <v>480000</v>
      </c>
    </row>
    <row r="41" spans="1:11" ht="12.75" customHeight="1" x14ac:dyDescent="0.25">
      <c r="A41" s="30"/>
      <c r="B41" s="75" t="s">
        <v>31</v>
      </c>
      <c r="C41" s="76"/>
      <c r="D41" s="76"/>
      <c r="E41" s="76"/>
      <c r="F41" s="77"/>
      <c r="G41" s="78">
        <f>SUM(G37:G40)</f>
        <v>885000</v>
      </c>
    </row>
    <row r="42" spans="1:11" ht="12" customHeight="1" x14ac:dyDescent="0.25">
      <c r="A42" s="2"/>
      <c r="B42" s="85"/>
      <c r="C42" s="62"/>
      <c r="D42" s="62"/>
      <c r="E42" s="62"/>
      <c r="F42" s="63"/>
      <c r="G42" s="63"/>
    </row>
    <row r="43" spans="1:11" ht="12" customHeight="1" x14ac:dyDescent="0.25">
      <c r="A43" s="30"/>
      <c r="B43" s="84" t="s">
        <v>32</v>
      </c>
      <c r="C43" s="82"/>
      <c r="D43" s="60"/>
      <c r="E43" s="60"/>
      <c r="F43" s="61"/>
      <c r="G43" s="61"/>
    </row>
    <row r="44" spans="1:11" ht="24" customHeight="1" x14ac:dyDescent="0.25">
      <c r="A44" s="30"/>
      <c r="B44" s="65" t="s">
        <v>33</v>
      </c>
      <c r="C44" s="65" t="s">
        <v>34</v>
      </c>
      <c r="D44" s="65" t="s">
        <v>35</v>
      </c>
      <c r="E44" s="65" t="s">
        <v>18</v>
      </c>
      <c r="F44" s="65" t="s">
        <v>19</v>
      </c>
      <c r="G44" s="65" t="s">
        <v>20</v>
      </c>
      <c r="K44" s="52"/>
    </row>
    <row r="45" spans="1:11" ht="12.75" customHeight="1" x14ac:dyDescent="0.25">
      <c r="A45" s="30"/>
      <c r="B45" s="129" t="s">
        <v>36</v>
      </c>
      <c r="C45" s="129"/>
      <c r="D45" s="129"/>
      <c r="E45" s="129"/>
      <c r="F45" s="129"/>
      <c r="G45" s="129"/>
      <c r="K45" s="52"/>
    </row>
    <row r="46" spans="1:11" ht="12.75" customHeight="1" x14ac:dyDescent="0.25">
      <c r="A46" s="30"/>
      <c r="B46" s="86" t="s">
        <v>77</v>
      </c>
      <c r="C46" s="67" t="s">
        <v>37</v>
      </c>
      <c r="D46" s="67">
        <v>50</v>
      </c>
      <c r="E46" s="67" t="s">
        <v>78</v>
      </c>
      <c r="F46" s="71">
        <v>479</v>
      </c>
      <c r="G46" s="87">
        <f t="shared" ref="G46:G47" si="2">+D46*F46</f>
        <v>23950</v>
      </c>
    </row>
    <row r="47" spans="1:11" ht="12.75" customHeight="1" x14ac:dyDescent="0.25">
      <c r="A47" s="30"/>
      <c r="B47" s="86" t="s">
        <v>79</v>
      </c>
      <c r="C47" s="67" t="s">
        <v>37</v>
      </c>
      <c r="D47" s="67">
        <v>100</v>
      </c>
      <c r="E47" s="67" t="s">
        <v>78</v>
      </c>
      <c r="F47" s="68">
        <v>488</v>
      </c>
      <c r="G47" s="87">
        <f t="shared" si="2"/>
        <v>48800</v>
      </c>
    </row>
    <row r="48" spans="1:11" ht="12.75" customHeight="1" x14ac:dyDescent="0.25">
      <c r="A48" s="30"/>
      <c r="B48" s="91" t="s">
        <v>80</v>
      </c>
      <c r="C48" s="92"/>
      <c r="D48" s="93"/>
      <c r="E48" s="94"/>
      <c r="F48" s="95"/>
      <c r="G48" s="96"/>
    </row>
    <row r="49" spans="1:7" ht="12.75" customHeight="1" x14ac:dyDescent="0.25">
      <c r="A49" s="30"/>
      <c r="B49" s="86" t="s">
        <v>81</v>
      </c>
      <c r="C49" s="67" t="s">
        <v>37</v>
      </c>
      <c r="D49" s="67">
        <v>180</v>
      </c>
      <c r="E49" s="67" t="s">
        <v>76</v>
      </c>
      <c r="F49" s="68">
        <v>679</v>
      </c>
      <c r="G49" s="87">
        <f>+D49*F49</f>
        <v>122220</v>
      </c>
    </row>
    <row r="50" spans="1:7" ht="12.75" customHeight="1" x14ac:dyDescent="0.25">
      <c r="A50" s="30"/>
      <c r="B50" s="97" t="s">
        <v>82</v>
      </c>
      <c r="C50" s="98" t="s">
        <v>37</v>
      </c>
      <c r="D50" s="98">
        <v>0.3</v>
      </c>
      <c r="E50" s="67" t="s">
        <v>29</v>
      </c>
      <c r="F50" s="99">
        <v>39634</v>
      </c>
      <c r="G50" s="87">
        <f>+D50*F50</f>
        <v>11890.199999999999</v>
      </c>
    </row>
    <row r="51" spans="1:7" ht="12.75" customHeight="1" x14ac:dyDescent="0.25">
      <c r="A51" s="30"/>
      <c r="B51" s="130" t="s">
        <v>38</v>
      </c>
      <c r="C51" s="130"/>
      <c r="D51" s="130"/>
      <c r="E51" s="130"/>
      <c r="F51" s="130"/>
      <c r="G51" s="130"/>
    </row>
    <row r="52" spans="1:7" ht="12.75" customHeight="1" x14ac:dyDescent="0.25">
      <c r="A52" s="30"/>
      <c r="B52" s="86" t="s">
        <v>113</v>
      </c>
      <c r="C52" s="67" t="s">
        <v>101</v>
      </c>
      <c r="D52" s="67">
        <v>2</v>
      </c>
      <c r="E52" s="67" t="s">
        <v>83</v>
      </c>
      <c r="F52" s="100">
        <v>8450</v>
      </c>
      <c r="G52" s="87">
        <f>+D52*F52</f>
        <v>16900</v>
      </c>
    </row>
    <row r="53" spans="1:7" ht="12.75" customHeight="1" x14ac:dyDescent="0.25">
      <c r="A53" s="30"/>
      <c r="B53" s="86" t="s">
        <v>84</v>
      </c>
      <c r="C53" s="67" t="s">
        <v>101</v>
      </c>
      <c r="D53" s="67">
        <v>5</v>
      </c>
      <c r="E53" s="67" t="s">
        <v>85</v>
      </c>
      <c r="F53" s="100">
        <v>10366</v>
      </c>
      <c r="G53" s="87">
        <f t="shared" ref="G53" si="3">+D53*F53</f>
        <v>51830</v>
      </c>
    </row>
    <row r="54" spans="1:7" ht="12.75" customHeight="1" x14ac:dyDescent="0.25">
      <c r="A54" s="30"/>
      <c r="B54" s="130" t="s">
        <v>39</v>
      </c>
      <c r="C54" s="130"/>
      <c r="D54" s="130"/>
      <c r="E54" s="130"/>
      <c r="F54" s="130"/>
      <c r="G54" s="130"/>
    </row>
    <row r="55" spans="1:7" ht="12.75" customHeight="1" x14ac:dyDescent="0.25">
      <c r="A55" s="30"/>
      <c r="B55" s="86" t="s">
        <v>86</v>
      </c>
      <c r="C55" s="67" t="s">
        <v>101</v>
      </c>
      <c r="D55" s="67">
        <v>0.3</v>
      </c>
      <c r="E55" s="67" t="s">
        <v>87</v>
      </c>
      <c r="F55" s="68">
        <v>105730</v>
      </c>
      <c r="G55" s="87">
        <f>+D55*F55</f>
        <v>31719</v>
      </c>
    </row>
    <row r="56" spans="1:7" ht="12.75" customHeight="1" x14ac:dyDescent="0.25">
      <c r="A56" s="30"/>
      <c r="B56" s="86" t="s">
        <v>88</v>
      </c>
      <c r="C56" s="67" t="s">
        <v>101</v>
      </c>
      <c r="D56" s="67">
        <v>1</v>
      </c>
      <c r="E56" s="67" t="s">
        <v>89</v>
      </c>
      <c r="F56" s="68">
        <v>21896</v>
      </c>
      <c r="G56" s="87">
        <f>+D56*F56</f>
        <v>21896</v>
      </c>
    </row>
    <row r="57" spans="1:7" ht="12.75" customHeight="1" x14ac:dyDescent="0.25">
      <c r="A57" s="30"/>
      <c r="B57" s="86" t="s">
        <v>90</v>
      </c>
      <c r="C57" s="67" t="s">
        <v>101</v>
      </c>
      <c r="D57" s="67">
        <v>0.2</v>
      </c>
      <c r="E57" s="67" t="s">
        <v>91</v>
      </c>
      <c r="F57" s="68">
        <v>29430</v>
      </c>
      <c r="G57" s="87">
        <f>+D57*F57</f>
        <v>5886</v>
      </c>
    </row>
    <row r="58" spans="1:7" ht="12.75" customHeight="1" x14ac:dyDescent="0.25">
      <c r="A58" s="30"/>
      <c r="B58" s="130" t="s">
        <v>41</v>
      </c>
      <c r="C58" s="130"/>
      <c r="D58" s="130"/>
      <c r="E58" s="130"/>
      <c r="F58" s="130"/>
      <c r="G58" s="130"/>
    </row>
    <row r="59" spans="1:7" ht="12.75" customHeight="1" x14ac:dyDescent="0.25">
      <c r="A59" s="30"/>
      <c r="B59" s="101" t="s">
        <v>112</v>
      </c>
      <c r="C59" s="92" t="s">
        <v>101</v>
      </c>
      <c r="D59" s="93">
        <v>0.5</v>
      </c>
      <c r="E59" s="102" t="s">
        <v>28</v>
      </c>
      <c r="F59" s="68">
        <v>188483</v>
      </c>
      <c r="G59" s="87">
        <f>+D59*F59</f>
        <v>94241.5</v>
      </c>
    </row>
    <row r="60" spans="1:7" ht="13.5" customHeight="1" x14ac:dyDescent="0.25">
      <c r="A60" s="30"/>
      <c r="B60" s="75" t="s">
        <v>40</v>
      </c>
      <c r="C60" s="76"/>
      <c r="D60" s="76"/>
      <c r="E60" s="76"/>
      <c r="F60" s="77"/>
      <c r="G60" s="78">
        <f>SUM(G45:G59)</f>
        <v>429332.7</v>
      </c>
    </row>
    <row r="61" spans="1:7" ht="12" customHeight="1" x14ac:dyDescent="0.25">
      <c r="A61" s="2"/>
      <c r="B61" s="85"/>
      <c r="C61" s="62"/>
      <c r="D61" s="62"/>
      <c r="E61" s="90"/>
      <c r="F61" s="63"/>
      <c r="G61" s="63"/>
    </row>
    <row r="62" spans="1:7" ht="12" customHeight="1" x14ac:dyDescent="0.25">
      <c r="A62" s="30"/>
      <c r="B62" s="84" t="s">
        <v>41</v>
      </c>
      <c r="C62" s="82"/>
      <c r="D62" s="60"/>
      <c r="E62" s="60"/>
      <c r="F62" s="61"/>
      <c r="G62" s="61"/>
    </row>
    <row r="63" spans="1:7" ht="24" customHeight="1" x14ac:dyDescent="0.25">
      <c r="A63" s="30"/>
      <c r="B63" s="64" t="s">
        <v>42</v>
      </c>
      <c r="C63" s="65" t="s">
        <v>34</v>
      </c>
      <c r="D63" s="65" t="s">
        <v>35</v>
      </c>
      <c r="E63" s="64" t="s">
        <v>18</v>
      </c>
      <c r="F63" s="65" t="s">
        <v>19</v>
      </c>
      <c r="G63" s="64" t="s">
        <v>20</v>
      </c>
    </row>
    <row r="64" spans="1:7" ht="12.75" customHeight="1" x14ac:dyDescent="0.25">
      <c r="A64" s="30"/>
      <c r="B64" s="104"/>
      <c r="C64" s="105"/>
      <c r="D64" s="106"/>
      <c r="E64" s="107"/>
      <c r="F64" s="108"/>
      <c r="G64" s="106"/>
    </row>
    <row r="65" spans="1:7" ht="13.5" customHeight="1" x14ac:dyDescent="0.25">
      <c r="A65" s="30"/>
      <c r="B65" s="75" t="s">
        <v>43</v>
      </c>
      <c r="C65" s="76"/>
      <c r="D65" s="76"/>
      <c r="E65" s="76"/>
      <c r="F65" s="77"/>
      <c r="G65" s="78">
        <f>SUM(G64)</f>
        <v>0</v>
      </c>
    </row>
    <row r="66" spans="1:7" ht="12" customHeight="1" x14ac:dyDescent="0.25">
      <c r="A66" s="2"/>
      <c r="B66" s="85"/>
      <c r="C66" s="85"/>
      <c r="D66" s="85"/>
      <c r="E66" s="85"/>
      <c r="F66" s="103"/>
      <c r="G66" s="103"/>
    </row>
    <row r="67" spans="1:7" ht="12" customHeight="1" x14ac:dyDescent="0.25">
      <c r="A67" s="30"/>
      <c r="B67" s="84" t="s">
        <v>44</v>
      </c>
      <c r="C67" s="109"/>
      <c r="D67" s="109"/>
      <c r="E67" s="109"/>
      <c r="F67" s="109"/>
      <c r="G67" s="110">
        <f>G28+G33+G41+G60+G65</f>
        <v>1800332.7</v>
      </c>
    </row>
    <row r="68" spans="1:7" ht="12" customHeight="1" x14ac:dyDescent="0.25">
      <c r="A68" s="30"/>
      <c r="B68" s="75" t="s">
        <v>45</v>
      </c>
      <c r="C68" s="77"/>
      <c r="D68" s="77"/>
      <c r="E68" s="77"/>
      <c r="F68" s="77"/>
      <c r="G68" s="111">
        <f>G67*0.05</f>
        <v>90016.635000000009</v>
      </c>
    </row>
    <row r="69" spans="1:7" ht="12" customHeight="1" x14ac:dyDescent="0.25">
      <c r="A69" s="30"/>
      <c r="B69" s="84" t="s">
        <v>46</v>
      </c>
      <c r="C69" s="109"/>
      <c r="D69" s="109"/>
      <c r="E69" s="109"/>
      <c r="F69" s="109"/>
      <c r="G69" s="110">
        <f>G68+G67</f>
        <v>1890349.335</v>
      </c>
    </row>
    <row r="70" spans="1:7" ht="12" customHeight="1" x14ac:dyDescent="0.25">
      <c r="A70" s="30"/>
      <c r="B70" s="75" t="s">
        <v>47</v>
      </c>
      <c r="C70" s="77"/>
      <c r="D70" s="77"/>
      <c r="E70" s="77"/>
      <c r="F70" s="77"/>
      <c r="G70" s="111">
        <f>G12</f>
        <v>2200000</v>
      </c>
    </row>
    <row r="71" spans="1:7" ht="12" customHeight="1" x14ac:dyDescent="0.25">
      <c r="A71" s="30"/>
      <c r="B71" s="84" t="s">
        <v>48</v>
      </c>
      <c r="C71" s="112"/>
      <c r="D71" s="112"/>
      <c r="E71" s="112"/>
      <c r="F71" s="112"/>
      <c r="G71" s="113">
        <f>G70-G69</f>
        <v>309650.66500000004</v>
      </c>
    </row>
    <row r="72" spans="1:7" ht="12" customHeight="1" x14ac:dyDescent="0.25">
      <c r="A72" s="30"/>
      <c r="B72" s="114" t="s">
        <v>114</v>
      </c>
      <c r="C72" s="31"/>
      <c r="D72" s="31"/>
      <c r="E72" s="31"/>
      <c r="F72" s="31"/>
      <c r="G72" s="27"/>
    </row>
    <row r="73" spans="1:7" ht="12.75" customHeight="1" thickBot="1" x14ac:dyDescent="0.3">
      <c r="A73" s="30"/>
      <c r="B73" s="32"/>
      <c r="C73" s="31"/>
      <c r="D73" s="31"/>
      <c r="E73" s="31"/>
      <c r="F73" s="31"/>
      <c r="G73" s="27"/>
    </row>
    <row r="74" spans="1:7" ht="12" customHeight="1" x14ac:dyDescent="0.25">
      <c r="A74" s="30"/>
      <c r="B74" s="41" t="s">
        <v>49</v>
      </c>
      <c r="C74" s="42"/>
      <c r="D74" s="42"/>
      <c r="E74" s="42"/>
      <c r="F74" s="43"/>
      <c r="G74" s="27"/>
    </row>
    <row r="75" spans="1:7" ht="12" customHeight="1" x14ac:dyDescent="0.25">
      <c r="A75" s="30"/>
      <c r="B75" s="44" t="s">
        <v>102</v>
      </c>
      <c r="C75" s="29"/>
      <c r="D75" s="29"/>
      <c r="E75" s="29"/>
      <c r="F75" s="45"/>
      <c r="G75" s="27"/>
    </row>
    <row r="76" spans="1:7" ht="12" customHeight="1" x14ac:dyDescent="0.25">
      <c r="A76" s="30"/>
      <c r="B76" s="44" t="s">
        <v>50</v>
      </c>
      <c r="C76" s="29"/>
      <c r="D76" s="29"/>
      <c r="E76" s="29"/>
      <c r="F76" s="45"/>
      <c r="G76" s="27"/>
    </row>
    <row r="77" spans="1:7" ht="12" customHeight="1" x14ac:dyDescent="0.25">
      <c r="A77" s="30"/>
      <c r="B77" s="44" t="s">
        <v>106</v>
      </c>
      <c r="C77" s="29"/>
      <c r="D77" s="29"/>
      <c r="E77" s="29"/>
      <c r="F77" s="45"/>
      <c r="G77" s="27"/>
    </row>
    <row r="78" spans="1:7" ht="12" customHeight="1" x14ac:dyDescent="0.25">
      <c r="A78" s="30"/>
      <c r="B78" s="44" t="s">
        <v>105</v>
      </c>
      <c r="C78" s="29"/>
      <c r="D78" s="29"/>
      <c r="E78" s="29"/>
      <c r="F78" s="45"/>
      <c r="G78" s="27"/>
    </row>
    <row r="79" spans="1:7" ht="12" customHeight="1" x14ac:dyDescent="0.25">
      <c r="A79" s="30"/>
      <c r="B79" s="44" t="s">
        <v>104</v>
      </c>
      <c r="C79" s="29"/>
      <c r="D79" s="29"/>
      <c r="E79" s="29"/>
      <c r="F79" s="45"/>
      <c r="G79" s="27"/>
    </row>
    <row r="80" spans="1:7" ht="12" customHeight="1" x14ac:dyDescent="0.25">
      <c r="A80" s="30"/>
      <c r="B80" s="44" t="s">
        <v>103</v>
      </c>
      <c r="C80" s="29"/>
      <c r="D80" s="29"/>
      <c r="E80" s="29"/>
      <c r="F80" s="45"/>
      <c r="G80" s="27"/>
    </row>
    <row r="81" spans="1:7" ht="12.75" customHeight="1" x14ac:dyDescent="0.25">
      <c r="A81" s="30"/>
      <c r="B81" s="44" t="s">
        <v>107</v>
      </c>
      <c r="C81" s="29"/>
      <c r="D81" s="29"/>
      <c r="E81" s="29"/>
      <c r="F81" s="45"/>
      <c r="G81" s="27"/>
    </row>
    <row r="82" spans="1:7" ht="12.75" customHeight="1" thickBot="1" x14ac:dyDescent="0.3">
      <c r="A82" s="30"/>
      <c r="B82" s="46" t="s">
        <v>108</v>
      </c>
      <c r="C82" s="47"/>
      <c r="D82" s="47"/>
      <c r="E82" s="47"/>
      <c r="F82" s="48"/>
      <c r="G82" s="27"/>
    </row>
    <row r="83" spans="1:7" ht="12.75" customHeight="1" thickBot="1" x14ac:dyDescent="0.3">
      <c r="A83" s="30"/>
      <c r="B83" s="39"/>
      <c r="C83" s="29"/>
      <c r="D83" s="29"/>
      <c r="E83" s="29"/>
      <c r="F83" s="29"/>
      <c r="G83" s="27"/>
    </row>
    <row r="84" spans="1:7" ht="15" customHeight="1" thickBot="1" x14ac:dyDescent="0.3">
      <c r="A84" s="30"/>
      <c r="B84" s="118" t="s">
        <v>51</v>
      </c>
      <c r="C84" s="119"/>
      <c r="D84" s="120"/>
      <c r="E84" s="22"/>
      <c r="F84" s="22"/>
      <c r="G84" s="27"/>
    </row>
    <row r="85" spans="1:7" ht="12" customHeight="1" x14ac:dyDescent="0.25">
      <c r="A85" s="30"/>
      <c r="B85" s="115" t="s">
        <v>42</v>
      </c>
      <c r="C85" s="116" t="s">
        <v>110</v>
      </c>
      <c r="D85" s="117" t="s">
        <v>52</v>
      </c>
      <c r="E85" s="22"/>
      <c r="F85" s="22"/>
      <c r="G85" s="27"/>
    </row>
    <row r="86" spans="1:7" ht="12" customHeight="1" x14ac:dyDescent="0.25">
      <c r="A86" s="30"/>
      <c r="B86" s="34" t="s">
        <v>53</v>
      </c>
      <c r="C86" s="23">
        <f>G28</f>
        <v>486000</v>
      </c>
      <c r="D86" s="35">
        <f>(C86/C92)</f>
        <v>0.25709533735466944</v>
      </c>
      <c r="E86" s="22"/>
      <c r="F86" s="22"/>
      <c r="G86" s="27"/>
    </row>
    <row r="87" spans="1:7" ht="12" customHeight="1" x14ac:dyDescent="0.25">
      <c r="A87" s="30"/>
      <c r="B87" s="34" t="s">
        <v>54</v>
      </c>
      <c r="C87" s="24">
        <v>0</v>
      </c>
      <c r="D87" s="35">
        <v>0</v>
      </c>
      <c r="E87" s="22"/>
      <c r="F87" s="22"/>
      <c r="G87" s="27"/>
    </row>
    <row r="88" spans="1:7" ht="12" customHeight="1" x14ac:dyDescent="0.25">
      <c r="A88" s="30"/>
      <c r="B88" s="34" t="s">
        <v>55</v>
      </c>
      <c r="C88" s="23">
        <f>G41</f>
        <v>885000</v>
      </c>
      <c r="D88" s="35">
        <f>(C88/C92)</f>
        <v>0.46816743530634247</v>
      </c>
      <c r="E88" s="22"/>
      <c r="F88" s="22"/>
      <c r="G88" s="27"/>
    </row>
    <row r="89" spans="1:7" ht="12" customHeight="1" x14ac:dyDescent="0.25">
      <c r="A89" s="30"/>
      <c r="B89" s="34" t="s">
        <v>33</v>
      </c>
      <c r="C89" s="23">
        <f>G60</f>
        <v>429332.7</v>
      </c>
      <c r="D89" s="35">
        <f>(C89/C92)</f>
        <v>0.2271181797199405</v>
      </c>
      <c r="E89" s="22"/>
      <c r="F89" s="22"/>
      <c r="G89" s="27"/>
    </row>
    <row r="90" spans="1:7" ht="12" customHeight="1" x14ac:dyDescent="0.25">
      <c r="A90" s="30"/>
      <c r="B90" s="34" t="s">
        <v>56</v>
      </c>
      <c r="C90" s="23">
        <v>0</v>
      </c>
      <c r="D90" s="35">
        <f>(C90/C92)</f>
        <v>0</v>
      </c>
      <c r="E90" s="26"/>
      <c r="F90" s="26"/>
      <c r="G90" s="27"/>
    </row>
    <row r="91" spans="1:7" ht="12" customHeight="1" x14ac:dyDescent="0.25">
      <c r="A91" s="30"/>
      <c r="B91" s="34" t="s">
        <v>57</v>
      </c>
      <c r="C91" s="25">
        <f>G68</f>
        <v>90016.635000000009</v>
      </c>
      <c r="D91" s="35">
        <f>(C91/C92)</f>
        <v>4.7619047619047623E-2</v>
      </c>
      <c r="E91" s="26"/>
      <c r="F91" s="26"/>
      <c r="G91" s="27"/>
    </row>
    <row r="92" spans="1:7" ht="12.75" customHeight="1" thickBot="1" x14ac:dyDescent="0.3">
      <c r="A92" s="30"/>
      <c r="B92" s="36" t="s">
        <v>58</v>
      </c>
      <c r="C92" s="37">
        <f>SUM(C86:C91)</f>
        <v>1890349.335</v>
      </c>
      <c r="D92" s="38">
        <f>SUM(D86:D91)</f>
        <v>1</v>
      </c>
      <c r="E92" s="26"/>
      <c r="F92" s="26"/>
      <c r="G92" s="27"/>
    </row>
    <row r="93" spans="1:7" ht="12" customHeight="1" x14ac:dyDescent="0.25">
      <c r="A93" s="30"/>
      <c r="B93" s="32"/>
      <c r="C93" s="31"/>
      <c r="D93" s="31"/>
      <c r="E93" s="31"/>
      <c r="F93" s="31"/>
      <c r="G93" s="27"/>
    </row>
    <row r="94" spans="1:7" ht="12.75" customHeight="1" thickBot="1" x14ac:dyDescent="0.3">
      <c r="A94" s="30"/>
      <c r="B94" s="33"/>
      <c r="C94" s="31"/>
      <c r="D94" s="31"/>
      <c r="E94" s="31"/>
      <c r="F94" s="31"/>
      <c r="G94" s="27"/>
    </row>
    <row r="95" spans="1:7" ht="12" customHeight="1" thickBot="1" x14ac:dyDescent="0.3">
      <c r="A95" s="30"/>
      <c r="B95" s="118" t="s">
        <v>115</v>
      </c>
      <c r="C95" s="119"/>
      <c r="D95" s="119"/>
      <c r="E95" s="120"/>
      <c r="F95" s="26"/>
      <c r="G95" s="27"/>
    </row>
    <row r="96" spans="1:7" ht="12" customHeight="1" x14ac:dyDescent="0.25">
      <c r="A96" s="30"/>
      <c r="B96" s="50" t="s">
        <v>109</v>
      </c>
      <c r="C96" s="58">
        <v>9000</v>
      </c>
      <c r="D96" s="58">
        <v>9500</v>
      </c>
      <c r="E96" s="59">
        <v>10000</v>
      </c>
      <c r="F96" s="49"/>
      <c r="G96" s="28"/>
    </row>
    <row r="97" spans="1:7" ht="12.75" customHeight="1" thickBot="1" x14ac:dyDescent="0.3">
      <c r="A97" s="30"/>
      <c r="B97" s="36" t="s">
        <v>92</v>
      </c>
      <c r="C97" s="37">
        <f>(G69/C96)</f>
        <v>210.038815</v>
      </c>
      <c r="D97" s="37">
        <f>(G69/D96)</f>
        <v>198.9841405263158</v>
      </c>
      <c r="E97" s="51">
        <f>(G69/E96)</f>
        <v>189.03493349999999</v>
      </c>
      <c r="F97" s="49"/>
      <c r="G97" s="28"/>
    </row>
    <row r="98" spans="1:7" ht="15.6" customHeight="1" x14ac:dyDescent="0.25">
      <c r="A98" s="30"/>
      <c r="B98" s="40" t="s">
        <v>59</v>
      </c>
      <c r="C98" s="29"/>
      <c r="D98" s="29"/>
      <c r="E98" s="29"/>
      <c r="F98" s="29"/>
      <c r="G98" s="29"/>
    </row>
  </sheetData>
  <mergeCells count="13">
    <mergeCell ref="B95:E95"/>
    <mergeCell ref="E13:F13"/>
    <mergeCell ref="E11:F11"/>
    <mergeCell ref="E10:F10"/>
    <mergeCell ref="E9:F9"/>
    <mergeCell ref="E14:F14"/>
    <mergeCell ref="E15:F15"/>
    <mergeCell ref="B17:G17"/>
    <mergeCell ref="B45:G45"/>
    <mergeCell ref="B51:G51"/>
    <mergeCell ref="B54:G54"/>
    <mergeCell ref="B58:G58"/>
    <mergeCell ref="B84:D8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2021-04-07T15:32:34Z</dcterms:modified>
</cp:coreProperties>
</file>