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SAN FERNANDO\"/>
    </mc:Choice>
  </mc:AlternateContent>
  <bookViews>
    <workbookView xWindow="-120" yWindow="-120" windowWidth="20730" windowHeight="11160"/>
  </bookViews>
  <sheets>
    <sheet name="Ficha técnica viñ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1" l="1"/>
  <c r="C109" i="1"/>
  <c r="C108" i="1"/>
  <c r="C107" i="1"/>
  <c r="C106" i="1"/>
  <c r="C105" i="1"/>
  <c r="G85" i="1" l="1"/>
  <c r="G80" i="1"/>
  <c r="G79" i="1"/>
  <c r="G78" i="1"/>
  <c r="G77" i="1"/>
  <c r="G75" i="1"/>
  <c r="G74" i="1"/>
  <c r="G72" i="1"/>
  <c r="G71" i="1"/>
  <c r="G70" i="1"/>
  <c r="G69" i="1"/>
  <c r="G68" i="1"/>
  <c r="G66" i="1"/>
  <c r="G65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14" i="1"/>
  <c r="G91" i="1" s="1"/>
  <c r="C111" i="1"/>
  <c r="D110" i="1" s="1"/>
  <c r="G86" i="1"/>
  <c r="G55" i="1"/>
  <c r="G50" i="1" l="1"/>
  <c r="D105" i="1"/>
  <c r="D108" i="1"/>
  <c r="G60" i="1"/>
  <c r="G88" i="1" s="1"/>
  <c r="G89" i="1" s="1"/>
  <c r="G90" i="1" s="1"/>
  <c r="E116" i="1" s="1"/>
  <c r="G81" i="1"/>
  <c r="D107" i="1"/>
  <c r="D109" i="1"/>
  <c r="D111" i="1" l="1"/>
  <c r="G92" i="1"/>
  <c r="C116" i="1"/>
  <c r="D116" i="1"/>
</calcChain>
</file>

<file path=xl/sharedStrings.xml><?xml version="1.0" encoding="utf-8"?>
<sst xmlns="http://schemas.openxmlformats.org/spreadsheetml/2006/main" count="220" uniqueCount="128">
  <si>
    <t>RUBRO O CULTIVO</t>
  </si>
  <si>
    <t>VIÑA VINIFERA</t>
  </si>
  <si>
    <t>VARIEDAD</t>
  </si>
  <si>
    <t>Cabernet Sauvignon</t>
  </si>
  <si>
    <t>FECHA ESTIMADA  PRECIO VENTA</t>
  </si>
  <si>
    <t>MAYO</t>
  </si>
  <si>
    <t>NIVEL TECNOLÓGICO</t>
  </si>
  <si>
    <t>Medio</t>
  </si>
  <si>
    <t>PRECIO ESPERADO ($/kg)</t>
  </si>
  <si>
    <t>REGIÓN</t>
  </si>
  <si>
    <t>B. O'Higgins</t>
  </si>
  <si>
    <t>San Fernando</t>
  </si>
  <si>
    <t>DESTINO PRODUCCION</t>
  </si>
  <si>
    <t>AGROINDUSTRIA</t>
  </si>
  <si>
    <t>COMUNA/LOCALIDAD</t>
  </si>
  <si>
    <t>Todas</t>
  </si>
  <si>
    <t>FECHA DE COSECHA</t>
  </si>
  <si>
    <t>ABRIL - MAYO</t>
  </si>
  <si>
    <t>FECHA PRECIO INSUMOS</t>
  </si>
  <si>
    <t>CONTINGENCIA</t>
  </si>
  <si>
    <t>HELADAS -  LLUVIAS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</si>
  <si>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</si>
  <si>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</si>
  <si>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</si>
  <si>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</si>
  <si>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</si>
  <si>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</si>
  <si>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</si>
  <si>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</si>
  <si>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</si>
  <si>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Junio</t>
  </si>
  <si>
    <t>Recoger Sarmiento</t>
  </si>
  <si>
    <t>Tirar Alambre</t>
  </si>
  <si>
    <t>Amarra</t>
  </si>
  <si>
    <t>Aplicación Herbicida</t>
  </si>
  <si>
    <t>Septiembre</t>
  </si>
  <si>
    <t>Preparar enrrejado</t>
  </si>
  <si>
    <t>Aplicación Insec. Acaricida</t>
  </si>
  <si>
    <t>1er Desbrote</t>
  </si>
  <si>
    <t>Octubre</t>
  </si>
  <si>
    <t>1era Aplicación Azufre</t>
  </si>
  <si>
    <t>2da Aplicación Insec- Acar.</t>
  </si>
  <si>
    <t>2da Aplicación Azufre</t>
  </si>
  <si>
    <t>Aplicación Insecticida</t>
  </si>
  <si>
    <t>2do Desbrote</t>
  </si>
  <si>
    <t>Noviembre</t>
  </si>
  <si>
    <t>Levantar Alambre</t>
  </si>
  <si>
    <t>Chapoda</t>
  </si>
  <si>
    <t>Control de Oidio y Botritis</t>
  </si>
  <si>
    <t>3ra y 4ta Aplic. Azufre</t>
  </si>
  <si>
    <t>Diciembre</t>
  </si>
  <si>
    <t>5ta y 6ta Aplic. Azufre</t>
  </si>
  <si>
    <t>Riego</t>
  </si>
  <si>
    <t>8va y 9a Aplic. Azufre</t>
  </si>
  <si>
    <t>Enero</t>
  </si>
  <si>
    <t>Aplicación Fertilizante</t>
  </si>
  <si>
    <t>Aplicación Insecticida (T)</t>
  </si>
  <si>
    <t>Febrero</t>
  </si>
  <si>
    <t>Vendimia</t>
  </si>
  <si>
    <t>Abril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</si>
  <si>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</si>
  <si>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</si>
  <si>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</si>
  <si>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</si>
  <si>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</si>
  <si>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</si>
  <si>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</si>
  <si>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</si>
  <si>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FERTILIZANTES</t>
  </si>
  <si>
    <t>Muriato Potasio</t>
  </si>
  <si>
    <t>Kg</t>
  </si>
  <si>
    <t>Urea Granulada</t>
  </si>
  <si>
    <t>FUNGICIDA</t>
  </si>
  <si>
    <t>Podastick</t>
  </si>
  <si>
    <t>L</t>
  </si>
  <si>
    <t>Vertice 43 SC</t>
  </si>
  <si>
    <t>Noviembre-Diciembre</t>
  </si>
  <si>
    <t>Azufre Ventilado</t>
  </si>
  <si>
    <t>Octubre-Enero</t>
  </si>
  <si>
    <t>Stroby Mix</t>
  </si>
  <si>
    <t>Quintec</t>
  </si>
  <si>
    <t>HERBICIDAS</t>
  </si>
  <si>
    <t>Centurion Super</t>
  </si>
  <si>
    <t>Agosto</t>
  </si>
  <si>
    <t>Glifosato</t>
  </si>
  <si>
    <t>INSECTICIDAS</t>
  </si>
  <si>
    <t>Vertimec 018 EC</t>
  </si>
  <si>
    <t>Septiembre-Octubre</t>
  </si>
  <si>
    <t>Bull</t>
  </si>
  <si>
    <t>Zero 5C</t>
  </si>
  <si>
    <t>Karate Zeon</t>
  </si>
  <si>
    <t>Subtotal Insumos</t>
  </si>
  <si>
    <t>OTROS</t>
  </si>
  <si>
    <t>Item</t>
  </si>
  <si>
    <t>Traslados internos</t>
  </si>
  <si>
    <t>Acarreo bins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</si>
  <si>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</si>
  <si>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</si>
  <si>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</si>
  <si>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</si>
  <si>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</si>
  <si>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</si>
  <si>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</si>
  <si>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5. El costo de la maquinaria incluye costo del operador, combustible y  arriendo de la maquinaria propiamente tal</t>
  </si>
  <si>
    <t>6. El  costo de la mano de obra incluye impuestos e  imposiciones</t>
  </si>
  <si>
    <t>INGRESO ESPERADO, con IVA ($)</t>
  </si>
  <si>
    <t>AGENCIA DE ÁREA</t>
  </si>
  <si>
    <t>COSTOS DIRECTOS DE PRODUCCIÓN POR HECTÁREA (INCLUYE IVA)</t>
  </si>
  <si>
    <t>Cantidad (Kg/l/u)</t>
  </si>
  <si>
    <t>1. Precios de insumos y productos se expresan con IVA.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</si>
  <si>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</si>
  <si>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</si>
  <si>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</si>
  <si>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</si>
  <si>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</si>
  <si>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</si>
  <si>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</si>
  <si>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</si>
  <si>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</si>
  <si>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</si>
  <si>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</si>
  <si>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</si>
  <si>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(kg/Há.)</t>
  </si>
  <si>
    <t>Rendimiento (kg/hà)</t>
  </si>
  <si>
    <t>ESCENARIOS COSTO UNITARIO  ($/kg)</t>
  </si>
  <si>
    <t>Costo unitario ($/kg) (*)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</si>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</sst>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_-;\-* #,##0_-;_-* &quot;-&quot;??_-;_-@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2"/>
      <color rgb="FF000000"/>
      <name val="Calibri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9"/>
      <color theme="0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00">
    <xf numFmtId="0" fontId="0" fillId="0" borderId="0" xfId="0" applyFont="1" applyAlignment="1"/>
    <xf numFmtId="165" fontId="3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1" fillId="0" borderId="27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wrapText="1"/>
    </xf>
    <xf numFmtId="0" fontId="1" fillId="0" borderId="27" xfId="0" applyFont="1" applyBorder="1" applyAlignment="1">
      <alignment horizontal="right"/>
    </xf>
    <xf numFmtId="3" fontId="1" fillId="0" borderId="27" xfId="0" applyNumberFormat="1" applyFont="1" applyBorder="1"/>
    <xf numFmtId="0" fontId="1" fillId="0" borderId="27" xfId="0" applyFont="1" applyBorder="1" applyAlignment="1">
      <alignment horizontal="right" wrapText="1"/>
    </xf>
    <xf numFmtId="164" fontId="1" fillId="0" borderId="27" xfId="0" applyNumberFormat="1" applyFont="1" applyBorder="1" applyAlignment="1">
      <alignment horizontal="right"/>
    </xf>
    <xf numFmtId="164" fontId="1" fillId="0" borderId="27" xfId="0" applyNumberFormat="1" applyFont="1" applyBorder="1" applyAlignment="1"/>
    <xf numFmtId="14" fontId="1" fillId="0" borderId="27" xfId="0" applyNumberFormat="1" applyFont="1" applyBorder="1" applyAlignment="1">
      <alignment horizontal="right"/>
    </xf>
    <xf numFmtId="0" fontId="1" fillId="0" borderId="27" xfId="0" applyFont="1" applyBorder="1" applyAlignment="1">
      <alignment horizontal="right" vertical="center" wrapText="1"/>
    </xf>
    <xf numFmtId="14" fontId="4" fillId="2" borderId="27" xfId="0" applyNumberFormat="1" applyFont="1" applyFill="1" applyBorder="1" applyAlignment="1"/>
    <xf numFmtId="0" fontId="4" fillId="2" borderId="27" xfId="0" applyFont="1" applyFill="1" applyBorder="1" applyAlignment="1">
      <alignment horizontal="justify" wrapText="1"/>
    </xf>
    <xf numFmtId="0" fontId="4" fillId="2" borderId="27" xfId="0" applyFont="1" applyFill="1" applyBorder="1" applyAlignment="1">
      <alignment horizontal="left"/>
    </xf>
    <xf numFmtId="0" fontId="4" fillId="2" borderId="27" xfId="0" applyFont="1" applyFill="1" applyBorder="1" applyAlignment="1">
      <alignment vertical="center"/>
    </xf>
    <xf numFmtId="0" fontId="1" fillId="0" borderId="27" xfId="0" applyFont="1" applyBorder="1" applyAlignment="1">
      <alignment horizontal="center" wrapText="1"/>
    </xf>
    <xf numFmtId="3" fontId="1" fillId="0" borderId="27" xfId="0" applyNumberFormat="1" applyFont="1" applyBorder="1" applyAlignment="1">
      <alignment horizontal="center" wrapText="1"/>
    </xf>
    <xf numFmtId="3" fontId="4" fillId="2" borderId="27" xfId="0" applyNumberFormat="1" applyFont="1" applyFill="1" applyBorder="1" applyAlignment="1"/>
    <xf numFmtId="0" fontId="4" fillId="2" borderId="27" xfId="0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vertical="center"/>
    </xf>
    <xf numFmtId="0" fontId="2" fillId="0" borderId="27" xfId="0" applyFont="1" applyBorder="1"/>
    <xf numFmtId="0" fontId="1" fillId="0" borderId="27" xfId="0" applyFont="1" applyBorder="1"/>
    <xf numFmtId="0" fontId="4" fillId="2" borderId="27" xfId="0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65" fontId="3" fillId="3" borderId="27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 wrapText="1"/>
    </xf>
    <xf numFmtId="49" fontId="3" fillId="5" borderId="27" xfId="0" applyNumberFormat="1" applyFont="1" applyFill="1" applyBorder="1" applyAlignment="1">
      <alignment horizontal="center" vertical="center" wrapText="1"/>
    </xf>
    <xf numFmtId="49" fontId="3" fillId="5" borderId="27" xfId="0" applyNumberFormat="1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3" fontId="5" fillId="5" borderId="27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27" xfId="0" applyFont="1" applyFill="1" applyBorder="1" applyAlignment="1">
      <alignment vertical="center"/>
    </xf>
    <xf numFmtId="165" fontId="3" fillId="5" borderId="27" xfId="0" applyNumberFormat="1" applyFont="1" applyFill="1" applyBorder="1" applyAlignment="1">
      <alignment vertical="center"/>
    </xf>
    <xf numFmtId="0" fontId="1" fillId="6" borderId="27" xfId="0" applyFont="1" applyFill="1" applyBorder="1" applyAlignment="1">
      <alignment wrapText="1"/>
    </xf>
    <xf numFmtId="0" fontId="1" fillId="6" borderId="27" xfId="0" applyFont="1" applyFill="1" applyBorder="1" applyAlignment="1">
      <alignment horizontal="center"/>
    </xf>
    <xf numFmtId="0" fontId="1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1" xfId="0" applyFont="1" applyFill="1" applyBorder="1" applyAlignment="1"/>
    <xf numFmtId="0" fontId="4" fillId="2" borderId="7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" xfId="0" applyFont="1" applyFill="1" applyBorder="1" applyAlignment="1">
      <alignment vertical="center"/>
    </xf>
    <xf numFmtId="0" fontId="4" fillId="3" borderId="13" xfId="0" applyFont="1" applyFill="1" applyBorder="1" applyAlignment="1"/>
    <xf numFmtId="0" fontId="4" fillId="0" borderId="1" xfId="0" applyFont="1" applyFill="1" applyBorder="1" applyAlignment="1"/>
    <xf numFmtId="49" fontId="7" fillId="4" borderId="14" xfId="0" applyNumberFormat="1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vertical="center"/>
    </xf>
    <xf numFmtId="49" fontId="4" fillId="4" borderId="16" xfId="0" applyNumberFormat="1" applyFont="1" applyFill="1" applyBorder="1" applyAlignment="1"/>
    <xf numFmtId="49" fontId="7" fillId="2" borderId="17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4" fillId="2" borderId="18" xfId="0" applyNumberFormat="1" applyFont="1" applyFill="1" applyBorder="1" applyAlignment="1"/>
    <xf numFmtId="166" fontId="7" fillId="2" borderId="2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7" fillId="4" borderId="19" xfId="0" applyNumberFormat="1" applyFont="1" applyFill="1" applyBorder="1" applyAlignment="1">
      <alignment vertical="center"/>
    </xf>
    <xf numFmtId="166" fontId="7" fillId="4" borderId="20" xfId="0" applyNumberFormat="1" applyFont="1" applyFill="1" applyBorder="1" applyAlignment="1">
      <alignment vertical="center"/>
    </xf>
    <xf numFmtId="9" fontId="7" fillId="4" borderId="2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9" fontId="7" fillId="4" borderId="24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66" fontId="7" fillId="4" borderId="2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27" xfId="0" applyNumberFormat="1" applyFont="1" applyFill="1" applyBorder="1" applyAlignment="1">
      <alignment vertical="center" wrapText="1"/>
    </xf>
    <xf numFmtId="0" fontId="4" fillId="2" borderId="27" xfId="0" applyFont="1" applyFill="1" applyBorder="1" applyAlignment="1">
      <alignment wrapText="1"/>
    </xf>
    <xf numFmtId="49" fontId="4" fillId="2" borderId="27" xfId="0" applyNumberFormat="1" applyFont="1" applyFill="1" applyBorder="1" applyAlignment="1"/>
    <xf numFmtId="0" fontId="4" fillId="2" borderId="27" xfId="0" applyFont="1" applyFill="1" applyBorder="1" applyAlignment="1"/>
    <xf numFmtId="49" fontId="4" fillId="2" borderId="27" xfId="0" applyNumberFormat="1" applyFont="1" applyFill="1" applyBorder="1" applyAlignment="1">
      <alignment wrapText="1"/>
    </xf>
    <xf numFmtId="49" fontId="4" fillId="2" borderId="27" xfId="0" applyNumberFormat="1" applyFont="1" applyFill="1" applyBorder="1" applyAlignment="1">
      <alignment horizontal="center" wrapText="1"/>
    </xf>
    <xf numFmtId="0" fontId="4" fillId="2" borderId="27" xfId="0" applyNumberFormat="1" applyFont="1" applyFill="1" applyBorder="1" applyAlignment="1">
      <alignment wrapText="1"/>
    </xf>
    <xf numFmtId="49" fontId="4" fillId="2" borderId="27" xfId="0" applyNumberFormat="1" applyFont="1" applyFill="1" applyBorder="1" applyAlignment="1">
      <alignment horizontal="right" wrapText="1"/>
    </xf>
    <xf numFmtId="3" fontId="4" fillId="2" borderId="27" xfId="0" applyNumberFormat="1" applyFont="1" applyFill="1" applyBorder="1" applyAlignment="1">
      <alignment horizontal="right" wrapText="1"/>
    </xf>
    <xf numFmtId="49" fontId="10" fillId="2" borderId="3" xfId="0" applyNumberFormat="1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49" fontId="4" fillId="2" borderId="27" xfId="0" applyNumberFormat="1" applyFont="1" applyFill="1" applyBorder="1" applyAlignment="1"/>
    <xf numFmtId="0" fontId="4" fillId="2" borderId="27" xfId="0" applyFont="1" applyFill="1" applyBorder="1" applyAlignment="1"/>
    <xf numFmtId="49" fontId="6" fillId="5" borderId="27" xfId="0" applyNumberFormat="1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49" fontId="5" fillId="5" borderId="27" xfId="0" applyNumberFormat="1" applyFont="1" applyFill="1" applyBorder="1" applyAlignment="1">
      <alignment wrapText="1"/>
    </xf>
    <xf numFmtId="0" fontId="5" fillId="5" borderId="27" xfId="0" applyFont="1" applyFill="1" applyBorder="1" applyAlignment="1">
      <alignment wrapText="1"/>
    </xf>
    <xf numFmtId="49" fontId="4" fillId="2" borderId="27" xfId="0" applyNumberFormat="1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41" fontId="7" fillId="4" borderId="25" xfId="1" applyFont="1" applyFill="1" applyBorder="1" applyAlignment="1">
      <alignment vertical="center"/>
    </xf>
    <xf numFmtId="41" fontId="7" fillId="4" borderId="26" xfId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7</xdr:col>
      <xdr:colOff>0</xdr:colOff>
      <xdr:row>9</xdr:row>
      <xdr:rowOff>54719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6664018" cy="1437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7"/>
  <sheetViews>
    <sheetView tabSelected="1" zoomScale="142" zoomScaleNormal="142" workbookViewId="0">
      <selection activeCell="C111" sqref="C111"/>
    </sheetView>
  </sheetViews>
  <sheetFormatPr baseColWidth="10" defaultColWidth="14.375" defaultRowHeight="12" x14ac:dyDescent="0.2"/>
  <cols>
    <col min="1" max="1" width="4.875" style="41" customWidth="1"/>
    <col min="2" max="2" width="22.75" style="41" customWidth="1"/>
    <col min="3" max="4" width="10.75" style="41" customWidth="1"/>
    <col min="5" max="16384" width="14.375" style="41"/>
  </cols>
  <sheetData>
    <row r="2" spans="2:7" x14ac:dyDescent="0.2">
      <c r="B2" s="42"/>
      <c r="C2" s="42"/>
      <c r="D2" s="42"/>
      <c r="E2" s="42"/>
      <c r="F2" s="42"/>
      <c r="G2" s="42"/>
    </row>
    <row r="3" spans="2:7" x14ac:dyDescent="0.2">
      <c r="B3" s="42"/>
      <c r="C3" s="42"/>
      <c r="D3" s="42"/>
      <c r="E3" s="42"/>
      <c r="F3" s="42"/>
      <c r="G3" s="42"/>
    </row>
    <row r="4" spans="2:7" x14ac:dyDescent="0.2">
      <c r="B4" s="42"/>
      <c r="C4" s="42"/>
      <c r="D4" s="42"/>
      <c r="E4" s="42"/>
      <c r="F4" s="42"/>
      <c r="G4" s="42"/>
    </row>
    <row r="5" spans="2:7" x14ac:dyDescent="0.2">
      <c r="B5" s="42"/>
      <c r="C5" s="42"/>
      <c r="D5" s="42"/>
      <c r="E5" s="42"/>
      <c r="F5" s="42"/>
      <c r="G5" s="42"/>
    </row>
    <row r="6" spans="2:7" x14ac:dyDescent="0.2">
      <c r="B6" s="42"/>
      <c r="C6" s="42"/>
      <c r="D6" s="42"/>
      <c r="E6" s="42"/>
      <c r="F6" s="42"/>
      <c r="G6" s="42"/>
    </row>
    <row r="7" spans="2:7" x14ac:dyDescent="0.2">
      <c r="B7" s="42"/>
      <c r="C7" s="42"/>
      <c r="D7" s="42"/>
      <c r="E7" s="42"/>
      <c r="F7" s="42"/>
      <c r="G7" s="42"/>
    </row>
    <row r="8" spans="2:7" x14ac:dyDescent="0.2">
      <c r="B8" s="42"/>
      <c r="C8" s="42"/>
      <c r="D8" s="42"/>
      <c r="E8" s="42"/>
      <c r="F8" s="42"/>
      <c r="G8" s="42"/>
    </row>
    <row r="9" spans="2:7" x14ac:dyDescent="0.2">
      <c r="B9" s="42"/>
      <c r="C9" s="42"/>
      <c r="D9" s="42"/>
      <c r="E9" s="42"/>
      <c r="F9" s="42"/>
      <c r="G9" s="42"/>
    </row>
    <row r="10" spans="2:7" x14ac:dyDescent="0.2">
      <c r="B10" s="42"/>
      <c r="C10" s="42"/>
      <c r="D10" s="42"/>
      <c r="E10" s="42"/>
      <c r="F10" s="42"/>
      <c r="G10" s="42"/>
    </row>
    <row r="11" spans="2:7" x14ac:dyDescent="0.2">
      <c r="B11" s="29" t="s">
        <v>0</v>
      </c>
      <c r="C11" s="7" t="s">
        <v>1</v>
      </c>
      <c r="D11" s="79"/>
      <c r="E11" s="94" t="s">
        <v>122</v>
      </c>
      <c r="F11" s="95"/>
      <c r="G11" s="8">
        <v>12000</v>
      </c>
    </row>
    <row r="12" spans="2:7" ht="24" x14ac:dyDescent="0.2">
      <c r="B12" s="76" t="s">
        <v>2</v>
      </c>
      <c r="C12" s="9" t="s">
        <v>3</v>
      </c>
      <c r="D12" s="79"/>
      <c r="E12" s="96" t="s">
        <v>4</v>
      </c>
      <c r="F12" s="97"/>
      <c r="G12" s="10" t="s">
        <v>5</v>
      </c>
    </row>
    <row r="13" spans="2:7" x14ac:dyDescent="0.2">
      <c r="B13" s="76" t="s">
        <v>6</v>
      </c>
      <c r="C13" s="7" t="s">
        <v>7</v>
      </c>
      <c r="D13" s="79"/>
      <c r="E13" s="96" t="s">
        <v>8</v>
      </c>
      <c r="F13" s="97"/>
      <c r="G13" s="11">
        <v>240</v>
      </c>
    </row>
    <row r="14" spans="2:7" x14ac:dyDescent="0.2">
      <c r="B14" s="76" t="s">
        <v>9</v>
      </c>
      <c r="C14" s="7" t="s">
        <v>10</v>
      </c>
      <c r="D14" s="79"/>
      <c r="E14" s="78" t="s">
        <v>105</v>
      </c>
      <c r="F14" s="79"/>
      <c r="G14" s="5">
        <f>G11*G13</f>
        <v>2880000</v>
      </c>
    </row>
    <row r="15" spans="2:7" x14ac:dyDescent="0.2">
      <c r="B15" s="76" t="s">
        <v>106</v>
      </c>
      <c r="C15" s="7" t="s">
        <v>11</v>
      </c>
      <c r="D15" s="79"/>
      <c r="E15" s="96" t="s">
        <v>12</v>
      </c>
      <c r="F15" s="97"/>
      <c r="G15" s="7" t="s">
        <v>13</v>
      </c>
    </row>
    <row r="16" spans="2:7" x14ac:dyDescent="0.2">
      <c r="B16" s="76" t="s">
        <v>14</v>
      </c>
      <c r="C16" s="7" t="s">
        <v>15</v>
      </c>
      <c r="D16" s="79"/>
      <c r="E16" s="96" t="s">
        <v>16</v>
      </c>
      <c r="F16" s="97"/>
      <c r="G16" s="7" t="s">
        <v>17</v>
      </c>
    </row>
    <row r="17" spans="2:7" x14ac:dyDescent="0.2">
      <c r="B17" s="76" t="s">
        <v>18</v>
      </c>
      <c r="C17" s="12">
        <v>43831</v>
      </c>
      <c r="D17" s="79"/>
      <c r="E17" s="88" t="s">
        <v>19</v>
      </c>
      <c r="F17" s="89"/>
      <c r="G17" s="13" t="s">
        <v>20</v>
      </c>
    </row>
    <row r="18" spans="2:7" x14ac:dyDescent="0.2">
      <c r="B18" s="77"/>
      <c r="C18" s="14"/>
      <c r="D18" s="79"/>
      <c r="E18" s="79"/>
      <c r="F18" s="79"/>
      <c r="G18" s="15"/>
    </row>
    <row r="19" spans="2:7" x14ac:dyDescent="0.2">
      <c r="B19" s="90" t="s">
        <v>107</v>
      </c>
      <c r="C19" s="91"/>
      <c r="D19" s="91"/>
      <c r="E19" s="91"/>
      <c r="F19" s="91"/>
      <c r="G19" s="91"/>
    </row>
    <row r="20" spans="2:7" x14ac:dyDescent="0.2">
      <c r="B20" s="79"/>
      <c r="C20" s="16"/>
      <c r="D20" s="16"/>
      <c r="E20" s="16"/>
      <c r="F20" s="79"/>
      <c r="G20" s="79"/>
    </row>
    <row r="21" spans="2:7" x14ac:dyDescent="0.2">
      <c r="B21" s="26" t="s">
        <v>21</v>
      </c>
      <c r="C21" s="17"/>
      <c r="D21" s="17"/>
      <c r="E21" s="17"/>
      <c r="F21" s="17"/>
      <c r="G21" s="17"/>
    </row>
    <row r="22" spans="2:7" x14ac:dyDescent="0.2">
      <c r="B22" s="30" t="s">
        <v>22</v>
      </c>
      <c r="C22" s="30" t="s">
        <v>23</v>
      </c>
      <c r="D22" s="30" t="s">
        <v>24</v>
      </c>
      <c r="E22" s="30" t="s">
        <v>25</v>
      </c>
      <c r="F22" s="30" t="s">
        <v>26</v>
      </c>
      <c r="G22" s="30" t="s">
        <v>27</v>
      </c>
    </row>
    <row r="23" spans="2:7" x14ac:dyDescent="0.2">
      <c r="B23" s="3" t="s">
        <v>28</v>
      </c>
      <c r="C23" s="18" t="s">
        <v>29</v>
      </c>
      <c r="D23" s="18">
        <v>15</v>
      </c>
      <c r="E23" s="18" t="s">
        <v>30</v>
      </c>
      <c r="F23" s="19">
        <v>15000</v>
      </c>
      <c r="G23" s="6">
        <f t="shared" ref="G23:G49" si="0">+F23*D23</f>
        <v>225000</v>
      </c>
    </row>
    <row r="24" spans="2:7" x14ac:dyDescent="0.2">
      <c r="B24" s="3" t="s">
        <v>31</v>
      </c>
      <c r="C24" s="18" t="s">
        <v>29</v>
      </c>
      <c r="D24" s="18">
        <v>1</v>
      </c>
      <c r="E24" s="18" t="s">
        <v>30</v>
      </c>
      <c r="F24" s="19">
        <v>15000</v>
      </c>
      <c r="G24" s="6">
        <f t="shared" si="0"/>
        <v>15000</v>
      </c>
    </row>
    <row r="25" spans="2:7" x14ac:dyDescent="0.2">
      <c r="B25" s="3" t="s">
        <v>32</v>
      </c>
      <c r="C25" s="18" t="s">
        <v>29</v>
      </c>
      <c r="D25" s="18">
        <v>1</v>
      </c>
      <c r="E25" s="18" t="s">
        <v>30</v>
      </c>
      <c r="F25" s="19">
        <v>15000</v>
      </c>
      <c r="G25" s="6">
        <f t="shared" si="0"/>
        <v>15000</v>
      </c>
    </row>
    <row r="26" spans="2:7" x14ac:dyDescent="0.2">
      <c r="B26" s="3" t="s">
        <v>33</v>
      </c>
      <c r="C26" s="18" t="s">
        <v>29</v>
      </c>
      <c r="D26" s="18">
        <v>1</v>
      </c>
      <c r="E26" s="18" t="s">
        <v>30</v>
      </c>
      <c r="F26" s="19">
        <v>15000</v>
      </c>
      <c r="G26" s="6">
        <f t="shared" si="0"/>
        <v>15000</v>
      </c>
    </row>
    <row r="27" spans="2:7" x14ac:dyDescent="0.2">
      <c r="B27" s="3" t="s">
        <v>34</v>
      </c>
      <c r="C27" s="18" t="s">
        <v>29</v>
      </c>
      <c r="D27" s="18">
        <v>0.5</v>
      </c>
      <c r="E27" s="18" t="s">
        <v>35</v>
      </c>
      <c r="F27" s="19">
        <v>15000</v>
      </c>
      <c r="G27" s="6">
        <f t="shared" si="0"/>
        <v>7500</v>
      </c>
    </row>
    <row r="28" spans="2:7" x14ac:dyDescent="0.2">
      <c r="B28" s="3" t="s">
        <v>36</v>
      </c>
      <c r="C28" s="18" t="s">
        <v>29</v>
      </c>
      <c r="D28" s="18">
        <v>0.5</v>
      </c>
      <c r="E28" s="18" t="s">
        <v>35</v>
      </c>
      <c r="F28" s="19">
        <v>15000</v>
      </c>
      <c r="G28" s="6">
        <f t="shared" si="0"/>
        <v>7500</v>
      </c>
    </row>
    <row r="29" spans="2:7" x14ac:dyDescent="0.2">
      <c r="B29" s="3" t="s">
        <v>37</v>
      </c>
      <c r="C29" s="18" t="s">
        <v>29</v>
      </c>
      <c r="D29" s="18">
        <v>0.5</v>
      </c>
      <c r="E29" s="18" t="s">
        <v>35</v>
      </c>
      <c r="F29" s="19">
        <v>15000</v>
      </c>
      <c r="G29" s="6">
        <f t="shared" si="0"/>
        <v>7500</v>
      </c>
    </row>
    <row r="30" spans="2:7" x14ac:dyDescent="0.2">
      <c r="B30" s="3" t="s">
        <v>38</v>
      </c>
      <c r="C30" s="18" t="s">
        <v>29</v>
      </c>
      <c r="D30" s="18">
        <v>2</v>
      </c>
      <c r="E30" s="18" t="s">
        <v>39</v>
      </c>
      <c r="F30" s="19">
        <v>15000</v>
      </c>
      <c r="G30" s="6">
        <f t="shared" si="0"/>
        <v>30000</v>
      </c>
    </row>
    <row r="31" spans="2:7" x14ac:dyDescent="0.2">
      <c r="B31" s="3" t="s">
        <v>40</v>
      </c>
      <c r="C31" s="18" t="s">
        <v>29</v>
      </c>
      <c r="D31" s="18">
        <v>0.5</v>
      </c>
      <c r="E31" s="18" t="s">
        <v>39</v>
      </c>
      <c r="F31" s="19">
        <v>15000</v>
      </c>
      <c r="G31" s="6">
        <f t="shared" si="0"/>
        <v>7500</v>
      </c>
    </row>
    <row r="32" spans="2:7" x14ac:dyDescent="0.2">
      <c r="B32" s="3" t="s">
        <v>41</v>
      </c>
      <c r="C32" s="18" t="s">
        <v>29</v>
      </c>
      <c r="D32" s="18">
        <v>2</v>
      </c>
      <c r="E32" s="18" t="s">
        <v>39</v>
      </c>
      <c r="F32" s="19">
        <v>15000</v>
      </c>
      <c r="G32" s="6">
        <f t="shared" si="0"/>
        <v>30000</v>
      </c>
    </row>
    <row r="33" spans="2:7" x14ac:dyDescent="0.2">
      <c r="B33" s="3" t="s">
        <v>42</v>
      </c>
      <c r="C33" s="18" t="s">
        <v>29</v>
      </c>
      <c r="D33" s="18">
        <v>0.5</v>
      </c>
      <c r="E33" s="18" t="s">
        <v>39</v>
      </c>
      <c r="F33" s="19">
        <v>15000</v>
      </c>
      <c r="G33" s="6">
        <f t="shared" si="0"/>
        <v>7500</v>
      </c>
    </row>
    <row r="34" spans="2:7" x14ac:dyDescent="0.2">
      <c r="B34" s="3" t="s">
        <v>43</v>
      </c>
      <c r="C34" s="18" t="s">
        <v>29</v>
      </c>
      <c r="D34" s="18">
        <v>0.5</v>
      </c>
      <c r="E34" s="18" t="s">
        <v>39</v>
      </c>
      <c r="F34" s="19">
        <v>15000</v>
      </c>
      <c r="G34" s="6">
        <f t="shared" si="0"/>
        <v>7500</v>
      </c>
    </row>
    <row r="35" spans="2:7" x14ac:dyDescent="0.2">
      <c r="B35" s="3" t="s">
        <v>44</v>
      </c>
      <c r="C35" s="18" t="s">
        <v>29</v>
      </c>
      <c r="D35" s="18">
        <v>2</v>
      </c>
      <c r="E35" s="18" t="s">
        <v>45</v>
      </c>
      <c r="F35" s="19">
        <v>15000</v>
      </c>
      <c r="G35" s="6">
        <f t="shared" si="0"/>
        <v>30000</v>
      </c>
    </row>
    <row r="36" spans="2:7" x14ac:dyDescent="0.2">
      <c r="B36" s="3" t="s">
        <v>46</v>
      </c>
      <c r="C36" s="18" t="s">
        <v>29</v>
      </c>
      <c r="D36" s="18">
        <v>0.5</v>
      </c>
      <c r="E36" s="18" t="s">
        <v>45</v>
      </c>
      <c r="F36" s="19">
        <v>15000</v>
      </c>
      <c r="G36" s="6">
        <f t="shared" si="0"/>
        <v>7500</v>
      </c>
    </row>
    <row r="37" spans="2:7" x14ac:dyDescent="0.2">
      <c r="B37" s="3" t="s">
        <v>47</v>
      </c>
      <c r="C37" s="18" t="s">
        <v>29</v>
      </c>
      <c r="D37" s="18">
        <v>0.5</v>
      </c>
      <c r="E37" s="18" t="s">
        <v>45</v>
      </c>
      <c r="F37" s="19">
        <v>15000</v>
      </c>
      <c r="G37" s="6">
        <f t="shared" si="0"/>
        <v>7500</v>
      </c>
    </row>
    <row r="38" spans="2:7" x14ac:dyDescent="0.2">
      <c r="B38" s="3" t="s">
        <v>48</v>
      </c>
      <c r="C38" s="18" t="s">
        <v>29</v>
      </c>
      <c r="D38" s="18">
        <v>0.5</v>
      </c>
      <c r="E38" s="18" t="s">
        <v>45</v>
      </c>
      <c r="F38" s="19">
        <v>15000</v>
      </c>
      <c r="G38" s="6">
        <f t="shared" si="0"/>
        <v>7500</v>
      </c>
    </row>
    <row r="39" spans="2:7" x14ac:dyDescent="0.2">
      <c r="B39" s="3" t="s">
        <v>43</v>
      </c>
      <c r="C39" s="18" t="s">
        <v>29</v>
      </c>
      <c r="D39" s="18">
        <v>0.5</v>
      </c>
      <c r="E39" s="18" t="s">
        <v>45</v>
      </c>
      <c r="F39" s="19">
        <v>15000</v>
      </c>
      <c r="G39" s="6">
        <f t="shared" si="0"/>
        <v>7500</v>
      </c>
    </row>
    <row r="40" spans="2:7" x14ac:dyDescent="0.2">
      <c r="B40" s="3" t="s">
        <v>49</v>
      </c>
      <c r="C40" s="18" t="s">
        <v>29</v>
      </c>
      <c r="D40" s="18">
        <v>1</v>
      </c>
      <c r="E40" s="18" t="s">
        <v>45</v>
      </c>
      <c r="F40" s="19">
        <v>15000</v>
      </c>
      <c r="G40" s="6">
        <f t="shared" si="0"/>
        <v>15000</v>
      </c>
    </row>
    <row r="41" spans="2:7" x14ac:dyDescent="0.2">
      <c r="B41" s="3" t="s">
        <v>34</v>
      </c>
      <c r="C41" s="18" t="s">
        <v>29</v>
      </c>
      <c r="D41" s="18">
        <v>0.5</v>
      </c>
      <c r="E41" s="18" t="s">
        <v>50</v>
      </c>
      <c r="F41" s="19">
        <v>15000</v>
      </c>
      <c r="G41" s="6">
        <f t="shared" si="0"/>
        <v>7500</v>
      </c>
    </row>
    <row r="42" spans="2:7" x14ac:dyDescent="0.2">
      <c r="B42" s="3" t="s">
        <v>51</v>
      </c>
      <c r="C42" s="18" t="s">
        <v>29</v>
      </c>
      <c r="D42" s="18">
        <v>1.5</v>
      </c>
      <c r="E42" s="18" t="s">
        <v>50</v>
      </c>
      <c r="F42" s="19">
        <v>15000</v>
      </c>
      <c r="G42" s="6">
        <f t="shared" si="0"/>
        <v>22500</v>
      </c>
    </row>
    <row r="43" spans="2:7" x14ac:dyDescent="0.2">
      <c r="B43" s="3" t="s">
        <v>48</v>
      </c>
      <c r="C43" s="18" t="s">
        <v>29</v>
      </c>
      <c r="D43" s="18">
        <v>0.5</v>
      </c>
      <c r="E43" s="18" t="s">
        <v>50</v>
      </c>
      <c r="F43" s="19">
        <v>15000</v>
      </c>
      <c r="G43" s="6">
        <f t="shared" si="0"/>
        <v>7500</v>
      </c>
    </row>
    <row r="44" spans="2:7" x14ac:dyDescent="0.2">
      <c r="B44" s="3" t="s">
        <v>52</v>
      </c>
      <c r="C44" s="18" t="s">
        <v>29</v>
      </c>
      <c r="D44" s="18">
        <v>1</v>
      </c>
      <c r="E44" s="18" t="s">
        <v>50</v>
      </c>
      <c r="F44" s="19">
        <v>15000</v>
      </c>
      <c r="G44" s="6">
        <f t="shared" si="0"/>
        <v>15000</v>
      </c>
    </row>
    <row r="45" spans="2:7" x14ac:dyDescent="0.2">
      <c r="B45" s="3" t="s">
        <v>53</v>
      </c>
      <c r="C45" s="18" t="s">
        <v>29</v>
      </c>
      <c r="D45" s="18">
        <v>1</v>
      </c>
      <c r="E45" s="18" t="s">
        <v>54</v>
      </c>
      <c r="F45" s="19">
        <v>15000</v>
      </c>
      <c r="G45" s="6">
        <f t="shared" si="0"/>
        <v>15000</v>
      </c>
    </row>
    <row r="46" spans="2:7" x14ac:dyDescent="0.2">
      <c r="B46" s="3" t="s">
        <v>52</v>
      </c>
      <c r="C46" s="18" t="s">
        <v>29</v>
      </c>
      <c r="D46" s="18">
        <v>1</v>
      </c>
      <c r="E46" s="18" t="s">
        <v>54</v>
      </c>
      <c r="F46" s="19">
        <v>15000</v>
      </c>
      <c r="G46" s="6">
        <f t="shared" si="0"/>
        <v>15000</v>
      </c>
    </row>
    <row r="47" spans="2:7" x14ac:dyDescent="0.2">
      <c r="B47" s="3" t="s">
        <v>55</v>
      </c>
      <c r="C47" s="18" t="s">
        <v>29</v>
      </c>
      <c r="D47" s="18">
        <v>1</v>
      </c>
      <c r="E47" s="18" t="s">
        <v>54</v>
      </c>
      <c r="F47" s="19">
        <v>15000</v>
      </c>
      <c r="G47" s="6">
        <f t="shared" si="0"/>
        <v>15000</v>
      </c>
    </row>
    <row r="48" spans="2:7" x14ac:dyDescent="0.2">
      <c r="B48" s="3" t="s">
        <v>56</v>
      </c>
      <c r="C48" s="18" t="s">
        <v>29</v>
      </c>
      <c r="D48" s="18">
        <v>0.5</v>
      </c>
      <c r="E48" s="18" t="s">
        <v>57</v>
      </c>
      <c r="F48" s="19">
        <v>15000</v>
      </c>
      <c r="G48" s="6">
        <f t="shared" si="0"/>
        <v>7500</v>
      </c>
    </row>
    <row r="49" spans="2:7" x14ac:dyDescent="0.2">
      <c r="B49" s="3" t="s">
        <v>58</v>
      </c>
      <c r="C49" s="18" t="s">
        <v>29</v>
      </c>
      <c r="D49" s="18">
        <v>15</v>
      </c>
      <c r="E49" s="18" t="s">
        <v>59</v>
      </c>
      <c r="F49" s="19">
        <v>25000</v>
      </c>
      <c r="G49" s="6">
        <f t="shared" si="0"/>
        <v>375000</v>
      </c>
    </row>
    <row r="50" spans="2:7" x14ac:dyDescent="0.2">
      <c r="B50" s="32" t="s">
        <v>60</v>
      </c>
      <c r="C50" s="33"/>
      <c r="D50" s="33"/>
      <c r="E50" s="33"/>
      <c r="F50" s="34"/>
      <c r="G50" s="35">
        <f>SUM(G23:G49)</f>
        <v>930000</v>
      </c>
    </row>
    <row r="51" spans="2:7" x14ac:dyDescent="0.2">
      <c r="B51" s="79"/>
      <c r="C51" s="79"/>
      <c r="D51" s="79"/>
      <c r="E51" s="79"/>
      <c r="F51" s="20"/>
      <c r="G51" s="20"/>
    </row>
    <row r="52" spans="2:7" x14ac:dyDescent="0.2">
      <c r="B52" s="26" t="s">
        <v>61</v>
      </c>
      <c r="C52" s="21"/>
      <c r="D52" s="21"/>
      <c r="E52" s="21"/>
      <c r="F52" s="17"/>
      <c r="G52" s="17"/>
    </row>
    <row r="53" spans="2:7" x14ac:dyDescent="0.2">
      <c r="B53" s="31" t="s">
        <v>22</v>
      </c>
      <c r="C53" s="30" t="s">
        <v>23</v>
      </c>
      <c r="D53" s="30" t="s">
        <v>24</v>
      </c>
      <c r="E53" s="31" t="s">
        <v>25</v>
      </c>
      <c r="F53" s="30" t="s">
        <v>26</v>
      </c>
      <c r="G53" s="31" t="s">
        <v>27</v>
      </c>
    </row>
    <row r="54" spans="2:7" x14ac:dyDescent="0.2">
      <c r="B54" s="17"/>
      <c r="C54" s="21"/>
      <c r="D54" s="21"/>
      <c r="E54" s="21"/>
      <c r="F54" s="22"/>
      <c r="G54" s="22"/>
    </row>
    <row r="55" spans="2:7" x14ac:dyDescent="0.2">
      <c r="B55" s="32" t="s">
        <v>62</v>
      </c>
      <c r="C55" s="33"/>
      <c r="D55" s="33"/>
      <c r="E55" s="33"/>
      <c r="F55" s="34"/>
      <c r="G55" s="35">
        <f>SUM(G54)</f>
        <v>0</v>
      </c>
    </row>
    <row r="56" spans="2:7" x14ac:dyDescent="0.2">
      <c r="B56" s="79"/>
      <c r="C56" s="79"/>
      <c r="D56" s="79"/>
      <c r="E56" s="79"/>
      <c r="F56" s="20"/>
      <c r="G56" s="20"/>
    </row>
    <row r="57" spans="2:7" x14ac:dyDescent="0.2">
      <c r="B57" s="26" t="s">
        <v>63</v>
      </c>
      <c r="C57" s="21"/>
      <c r="D57" s="21"/>
      <c r="E57" s="21"/>
      <c r="F57" s="17"/>
      <c r="G57" s="17"/>
    </row>
    <row r="58" spans="2:7" x14ac:dyDescent="0.2">
      <c r="B58" s="31" t="s">
        <v>22</v>
      </c>
      <c r="C58" s="31" t="s">
        <v>23</v>
      </c>
      <c r="D58" s="31" t="s">
        <v>24</v>
      </c>
      <c r="E58" s="31" t="s">
        <v>25</v>
      </c>
      <c r="F58" s="30" t="s">
        <v>26</v>
      </c>
      <c r="G58" s="31" t="s">
        <v>27</v>
      </c>
    </row>
    <row r="59" spans="2:7" x14ac:dyDescent="0.2">
      <c r="B59" s="80"/>
      <c r="C59" s="81"/>
      <c r="D59" s="82"/>
      <c r="E59" s="83"/>
      <c r="F59" s="84"/>
      <c r="G59" s="84"/>
    </row>
    <row r="60" spans="2:7" x14ac:dyDescent="0.2">
      <c r="B60" s="32" t="s">
        <v>64</v>
      </c>
      <c r="C60" s="33"/>
      <c r="D60" s="33"/>
      <c r="E60" s="33"/>
      <c r="F60" s="34"/>
      <c r="G60" s="35">
        <f>SUM(G59:G59)</f>
        <v>0</v>
      </c>
    </row>
    <row r="61" spans="2:7" x14ac:dyDescent="0.2">
      <c r="B61" s="79"/>
      <c r="C61" s="79"/>
      <c r="D61" s="79"/>
      <c r="E61" s="79"/>
      <c r="F61" s="20"/>
      <c r="G61" s="20"/>
    </row>
    <row r="62" spans="2:7" x14ac:dyDescent="0.2">
      <c r="B62" s="26" t="s">
        <v>65</v>
      </c>
      <c r="C62" s="21"/>
      <c r="D62" s="21"/>
      <c r="E62" s="21"/>
      <c r="F62" s="17"/>
      <c r="G62" s="17"/>
    </row>
    <row r="63" spans="2:7" ht="24" x14ac:dyDescent="0.2">
      <c r="B63" s="30" t="s">
        <v>66</v>
      </c>
      <c r="C63" s="30" t="s">
        <v>67</v>
      </c>
      <c r="D63" s="30" t="s">
        <v>108</v>
      </c>
      <c r="E63" s="30" t="s">
        <v>25</v>
      </c>
      <c r="F63" s="30" t="s">
        <v>26</v>
      </c>
      <c r="G63" s="30" t="s">
        <v>27</v>
      </c>
    </row>
    <row r="64" spans="2:7" x14ac:dyDescent="0.2">
      <c r="B64" s="23" t="s">
        <v>68</v>
      </c>
      <c r="C64" s="4"/>
      <c r="D64" s="24"/>
      <c r="E64" s="24"/>
      <c r="F64" s="19"/>
      <c r="G64" s="6"/>
    </row>
    <row r="65" spans="2:7" x14ac:dyDescent="0.2">
      <c r="B65" s="3" t="s">
        <v>69</v>
      </c>
      <c r="C65" s="4" t="s">
        <v>70</v>
      </c>
      <c r="D65" s="4">
        <v>100</v>
      </c>
      <c r="E65" s="4" t="s">
        <v>54</v>
      </c>
      <c r="F65" s="5">
        <v>330</v>
      </c>
      <c r="G65" s="6">
        <f t="shared" ref="G65:G66" si="1">+F65*D65</f>
        <v>33000</v>
      </c>
    </row>
    <row r="66" spans="2:7" x14ac:dyDescent="0.2">
      <c r="B66" s="3" t="s">
        <v>71</v>
      </c>
      <c r="C66" s="4" t="s">
        <v>70</v>
      </c>
      <c r="D66" s="4">
        <v>200</v>
      </c>
      <c r="E66" s="4" t="s">
        <v>54</v>
      </c>
      <c r="F66" s="5">
        <v>350</v>
      </c>
      <c r="G66" s="6">
        <f t="shared" si="1"/>
        <v>70000</v>
      </c>
    </row>
    <row r="67" spans="2:7" x14ac:dyDescent="0.2">
      <c r="B67" s="23" t="s">
        <v>72</v>
      </c>
      <c r="C67" s="4"/>
      <c r="D67" s="4"/>
      <c r="E67" s="4"/>
      <c r="F67" s="5"/>
      <c r="G67" s="6"/>
    </row>
    <row r="68" spans="2:7" x14ac:dyDescent="0.2">
      <c r="B68" s="39" t="s">
        <v>73</v>
      </c>
      <c r="C68" s="40" t="s">
        <v>74</v>
      </c>
      <c r="D68" s="40">
        <v>20</v>
      </c>
      <c r="E68" s="40" t="s">
        <v>30</v>
      </c>
      <c r="F68" s="5">
        <v>2200</v>
      </c>
      <c r="G68" s="6">
        <f t="shared" ref="G68:G72" si="2">+F68*D68</f>
        <v>44000</v>
      </c>
    </row>
    <row r="69" spans="2:7" x14ac:dyDescent="0.2">
      <c r="B69" s="39" t="s">
        <v>75</v>
      </c>
      <c r="C69" s="40" t="s">
        <v>74</v>
      </c>
      <c r="D69" s="4">
        <v>0.6</v>
      </c>
      <c r="E69" s="4" t="s">
        <v>76</v>
      </c>
      <c r="F69" s="5">
        <v>22000</v>
      </c>
      <c r="G69" s="6">
        <f t="shared" si="2"/>
        <v>13200</v>
      </c>
    </row>
    <row r="70" spans="2:7" x14ac:dyDescent="0.2">
      <c r="B70" s="39" t="s">
        <v>77</v>
      </c>
      <c r="C70" s="40" t="s">
        <v>70</v>
      </c>
      <c r="D70" s="4">
        <v>180</v>
      </c>
      <c r="E70" s="4" t="s">
        <v>78</v>
      </c>
      <c r="F70" s="5">
        <v>160</v>
      </c>
      <c r="G70" s="6">
        <f t="shared" si="2"/>
        <v>28800</v>
      </c>
    </row>
    <row r="71" spans="2:7" ht="24" x14ac:dyDescent="0.2">
      <c r="B71" s="39" t="s">
        <v>79</v>
      </c>
      <c r="C71" s="40" t="s">
        <v>74</v>
      </c>
      <c r="D71" s="40">
        <v>0.25</v>
      </c>
      <c r="E71" s="18" t="s">
        <v>76</v>
      </c>
      <c r="F71" s="5">
        <v>35000</v>
      </c>
      <c r="G71" s="6">
        <f t="shared" si="2"/>
        <v>8750</v>
      </c>
    </row>
    <row r="72" spans="2:7" ht="24" x14ac:dyDescent="0.2">
      <c r="B72" s="3" t="s">
        <v>80</v>
      </c>
      <c r="C72" s="4" t="s">
        <v>74</v>
      </c>
      <c r="D72" s="4">
        <v>0.3</v>
      </c>
      <c r="E72" s="18" t="s">
        <v>76</v>
      </c>
      <c r="F72" s="5">
        <v>55000</v>
      </c>
      <c r="G72" s="6">
        <f t="shared" si="2"/>
        <v>16500</v>
      </c>
    </row>
    <row r="73" spans="2:7" x14ac:dyDescent="0.2">
      <c r="B73" s="23" t="s">
        <v>81</v>
      </c>
      <c r="C73" s="4"/>
      <c r="D73" s="4"/>
      <c r="E73" s="4"/>
      <c r="F73" s="5"/>
      <c r="G73" s="6"/>
    </row>
    <row r="74" spans="2:7" x14ac:dyDescent="0.2">
      <c r="B74" s="3" t="s">
        <v>82</v>
      </c>
      <c r="C74" s="4" t="s">
        <v>74</v>
      </c>
      <c r="D74" s="4">
        <v>3</v>
      </c>
      <c r="E74" s="4" t="s">
        <v>83</v>
      </c>
      <c r="F74" s="5">
        <v>35000</v>
      </c>
      <c r="G74" s="6">
        <f t="shared" ref="G74:G75" si="3">+F74*D74</f>
        <v>105000</v>
      </c>
    </row>
    <row r="75" spans="2:7" x14ac:dyDescent="0.2">
      <c r="B75" s="3" t="s">
        <v>84</v>
      </c>
      <c r="C75" s="4" t="s">
        <v>74</v>
      </c>
      <c r="D75" s="4">
        <v>7</v>
      </c>
      <c r="E75" s="4" t="s">
        <v>35</v>
      </c>
      <c r="F75" s="5">
        <v>5000</v>
      </c>
      <c r="G75" s="6">
        <f t="shared" si="3"/>
        <v>35000</v>
      </c>
    </row>
    <row r="76" spans="2:7" x14ac:dyDescent="0.2">
      <c r="B76" s="23" t="s">
        <v>85</v>
      </c>
      <c r="C76" s="4"/>
      <c r="D76" s="4"/>
      <c r="E76" s="4"/>
      <c r="F76" s="5"/>
      <c r="G76" s="6"/>
    </row>
    <row r="77" spans="2:7" ht="24" x14ac:dyDescent="0.2">
      <c r="B77" s="39" t="s">
        <v>86</v>
      </c>
      <c r="C77" s="40" t="s">
        <v>74</v>
      </c>
      <c r="D77" s="40">
        <v>0.5</v>
      </c>
      <c r="E77" s="18" t="s">
        <v>87</v>
      </c>
      <c r="F77" s="5">
        <v>25000</v>
      </c>
      <c r="G77" s="6">
        <f t="shared" ref="G77:G80" si="4">+F77*D77</f>
        <v>12500</v>
      </c>
    </row>
    <row r="78" spans="2:7" x14ac:dyDescent="0.2">
      <c r="B78" s="3" t="s">
        <v>88</v>
      </c>
      <c r="C78" s="4" t="s">
        <v>74</v>
      </c>
      <c r="D78" s="4">
        <v>0.2</v>
      </c>
      <c r="E78" s="4" t="s">
        <v>50</v>
      </c>
      <c r="F78" s="5">
        <v>75000</v>
      </c>
      <c r="G78" s="6">
        <f t="shared" si="4"/>
        <v>15000</v>
      </c>
    </row>
    <row r="79" spans="2:7" x14ac:dyDescent="0.2">
      <c r="B79" s="3" t="s">
        <v>89</v>
      </c>
      <c r="C79" s="4" t="s">
        <v>74</v>
      </c>
      <c r="D79" s="4">
        <v>0.25</v>
      </c>
      <c r="E79" s="4" t="s">
        <v>57</v>
      </c>
      <c r="F79" s="5">
        <v>32000</v>
      </c>
      <c r="G79" s="6">
        <f t="shared" si="4"/>
        <v>8000</v>
      </c>
    </row>
    <row r="80" spans="2:7" x14ac:dyDescent="0.2">
      <c r="B80" s="3" t="s">
        <v>90</v>
      </c>
      <c r="C80" s="4" t="s">
        <v>74</v>
      </c>
      <c r="D80" s="4">
        <v>0.4</v>
      </c>
      <c r="E80" s="4" t="s">
        <v>39</v>
      </c>
      <c r="F80" s="5">
        <v>42000</v>
      </c>
      <c r="G80" s="6">
        <f t="shared" si="4"/>
        <v>16800</v>
      </c>
    </row>
    <row r="81" spans="2:7" x14ac:dyDescent="0.2">
      <c r="B81" s="32" t="s">
        <v>91</v>
      </c>
      <c r="C81" s="33"/>
      <c r="D81" s="33"/>
      <c r="E81" s="33"/>
      <c r="F81" s="34"/>
      <c r="G81" s="35">
        <f>SUM(G64:G80)</f>
        <v>406550</v>
      </c>
    </row>
    <row r="82" spans="2:7" x14ac:dyDescent="0.2">
      <c r="B82" s="79"/>
      <c r="C82" s="79"/>
      <c r="D82" s="79"/>
      <c r="E82" s="25"/>
      <c r="F82" s="20"/>
      <c r="G82" s="20"/>
    </row>
    <row r="83" spans="2:7" x14ac:dyDescent="0.2">
      <c r="B83" s="26" t="s">
        <v>92</v>
      </c>
      <c r="C83" s="21"/>
      <c r="D83" s="21"/>
      <c r="E83" s="21"/>
      <c r="F83" s="17"/>
      <c r="G83" s="17"/>
    </row>
    <row r="84" spans="2:7" ht="24" x14ac:dyDescent="0.2">
      <c r="B84" s="31" t="s">
        <v>93</v>
      </c>
      <c r="C84" s="30" t="s">
        <v>67</v>
      </c>
      <c r="D84" s="30" t="s">
        <v>108</v>
      </c>
      <c r="E84" s="31" t="s">
        <v>25</v>
      </c>
      <c r="F84" s="30" t="s">
        <v>26</v>
      </c>
      <c r="G84" s="31" t="s">
        <v>27</v>
      </c>
    </row>
    <row r="85" spans="2:7" x14ac:dyDescent="0.2">
      <c r="B85" s="3" t="s">
        <v>94</v>
      </c>
      <c r="C85" s="4" t="s">
        <v>95</v>
      </c>
      <c r="D85" s="24">
        <v>26</v>
      </c>
      <c r="E85" s="18" t="s">
        <v>59</v>
      </c>
      <c r="F85" s="19">
        <v>2500</v>
      </c>
      <c r="G85" s="6">
        <f>PRODUCT(D85,F85)</f>
        <v>65000</v>
      </c>
    </row>
    <row r="86" spans="2:7" x14ac:dyDescent="0.2">
      <c r="B86" s="32" t="s">
        <v>96</v>
      </c>
      <c r="C86" s="33"/>
      <c r="D86" s="33"/>
      <c r="E86" s="33"/>
      <c r="F86" s="34"/>
      <c r="G86" s="35">
        <f>SUM(G85)</f>
        <v>65000</v>
      </c>
    </row>
    <row r="87" spans="2:7" x14ac:dyDescent="0.2">
      <c r="B87" s="79"/>
      <c r="C87" s="79"/>
      <c r="D87" s="79"/>
      <c r="E87" s="79"/>
      <c r="F87" s="20"/>
      <c r="G87" s="20"/>
    </row>
    <row r="88" spans="2:7" x14ac:dyDescent="0.2">
      <c r="B88" s="26" t="s">
        <v>97</v>
      </c>
      <c r="C88" s="27"/>
      <c r="D88" s="27"/>
      <c r="E88" s="27"/>
      <c r="F88" s="27"/>
      <c r="G88" s="28">
        <f>G50+G55+G60+G81+G86</f>
        <v>1401550</v>
      </c>
    </row>
    <row r="89" spans="2:7" x14ac:dyDescent="0.2">
      <c r="B89" s="36" t="s">
        <v>98</v>
      </c>
      <c r="C89" s="37"/>
      <c r="D89" s="37"/>
      <c r="E89" s="37"/>
      <c r="F89" s="37"/>
      <c r="G89" s="38">
        <f>G88*0.05</f>
        <v>70077.5</v>
      </c>
    </row>
    <row r="90" spans="2:7" x14ac:dyDescent="0.2">
      <c r="B90" s="26" t="s">
        <v>99</v>
      </c>
      <c r="C90" s="27"/>
      <c r="D90" s="27"/>
      <c r="E90" s="27"/>
      <c r="F90" s="27"/>
      <c r="G90" s="28">
        <f>G89+G88</f>
        <v>1471627.5</v>
      </c>
    </row>
    <row r="91" spans="2:7" x14ac:dyDescent="0.2">
      <c r="B91" s="36" t="s">
        <v>100</v>
      </c>
      <c r="C91" s="37"/>
      <c r="D91" s="37"/>
      <c r="E91" s="37"/>
      <c r="F91" s="37"/>
      <c r="G91" s="38">
        <f>G14</f>
        <v>2880000</v>
      </c>
    </row>
    <row r="92" spans="2:7" x14ac:dyDescent="0.2">
      <c r="B92" s="26" t="s">
        <v>101</v>
      </c>
      <c r="C92" s="27"/>
      <c r="D92" s="27"/>
      <c r="E92" s="27"/>
      <c r="F92" s="27"/>
      <c r="G92" s="28">
        <f>G91-G90</f>
        <v>1408372.5</v>
      </c>
    </row>
    <row r="93" spans="2:7" x14ac:dyDescent="0.2">
      <c r="B93" s="43" t="s">
        <v>126</v>
      </c>
      <c r="C93" s="44"/>
      <c r="D93" s="44"/>
      <c r="E93" s="44"/>
      <c r="F93" s="44"/>
      <c r="G93" s="1"/>
    </row>
    <row r="94" spans="2:7" ht="12.75" thickBot="1" x14ac:dyDescent="0.25">
      <c r="B94" s="45"/>
      <c r="C94" s="44"/>
      <c r="D94" s="44"/>
      <c r="E94" s="44"/>
      <c r="F94" s="44"/>
      <c r="G94" s="1"/>
    </row>
    <row r="95" spans="2:7" x14ac:dyDescent="0.2">
      <c r="B95" s="85" t="s">
        <v>127</v>
      </c>
      <c r="C95" s="46"/>
      <c r="D95" s="46"/>
      <c r="E95" s="46"/>
      <c r="F95" s="47"/>
      <c r="G95" s="1"/>
    </row>
    <row r="96" spans="2:7" x14ac:dyDescent="0.2">
      <c r="B96" s="86" t="s">
        <v>109</v>
      </c>
      <c r="C96" s="48"/>
      <c r="D96" s="48"/>
      <c r="E96" s="48"/>
      <c r="F96" s="49"/>
      <c r="G96" s="1"/>
    </row>
    <row r="97" spans="2:7" x14ac:dyDescent="0.2">
      <c r="B97" s="86" t="s">
        <v>102</v>
      </c>
      <c r="C97" s="48"/>
      <c r="D97" s="48"/>
      <c r="E97" s="48"/>
      <c r="F97" s="49"/>
      <c r="G97" s="1"/>
    </row>
    <row r="98" spans="2:7" x14ac:dyDescent="0.2">
      <c r="B98" s="86" t="s">
        <v>110</v>
      </c>
      <c r="C98" s="48"/>
      <c r="D98" s="48"/>
      <c r="E98" s="48"/>
      <c r="F98" s="49"/>
      <c r="G98" s="1"/>
    </row>
    <row r="99" spans="2:7" x14ac:dyDescent="0.2">
      <c r="B99" s="86" t="s">
        <v>111</v>
      </c>
      <c r="C99" s="48"/>
      <c r="D99" s="48"/>
      <c r="E99" s="48"/>
      <c r="F99" s="49"/>
      <c r="G99" s="1"/>
    </row>
    <row r="100" spans="2:7" x14ac:dyDescent="0.2">
      <c r="B100" s="86" t="s">
        <v>103</v>
      </c>
      <c r="C100" s="48"/>
      <c r="D100" s="48"/>
      <c r="E100" s="48"/>
      <c r="F100" s="49"/>
      <c r="G100" s="1"/>
    </row>
    <row r="101" spans="2:7" ht="12.75" thickBot="1" x14ac:dyDescent="0.25">
      <c r="B101" s="87" t="s">
        <v>104</v>
      </c>
      <c r="C101" s="50"/>
      <c r="D101" s="50"/>
      <c r="E101" s="50"/>
      <c r="F101" s="51"/>
      <c r="G101" s="1"/>
    </row>
    <row r="102" spans="2:7" x14ac:dyDescent="0.2">
      <c r="B102" s="52"/>
      <c r="C102" s="48"/>
      <c r="D102" s="48"/>
      <c r="E102" s="48"/>
      <c r="F102" s="48"/>
      <c r="G102" s="1"/>
    </row>
    <row r="103" spans="2:7" ht="12.75" thickBot="1" x14ac:dyDescent="0.25">
      <c r="B103" s="92" t="s">
        <v>112</v>
      </c>
      <c r="C103" s="93"/>
      <c r="D103" s="53"/>
      <c r="E103" s="54"/>
      <c r="F103" s="54"/>
      <c r="G103" s="1"/>
    </row>
    <row r="104" spans="2:7" x14ac:dyDescent="0.2">
      <c r="B104" s="55" t="s">
        <v>93</v>
      </c>
      <c r="C104" s="56" t="s">
        <v>113</v>
      </c>
      <c r="D104" s="57" t="s">
        <v>114</v>
      </c>
      <c r="E104" s="54"/>
      <c r="F104" s="54"/>
      <c r="G104" s="1"/>
    </row>
    <row r="105" spans="2:7" x14ac:dyDescent="0.2">
      <c r="B105" s="58" t="s">
        <v>115</v>
      </c>
      <c r="C105" s="59">
        <f>+G50</f>
        <v>930000</v>
      </c>
      <c r="D105" s="60">
        <f>(C105/C111)</f>
        <v>0.63195339853325649</v>
      </c>
      <c r="E105" s="54"/>
      <c r="F105" s="54"/>
      <c r="G105" s="1"/>
    </row>
    <row r="106" spans="2:7" x14ac:dyDescent="0.2">
      <c r="B106" s="58" t="s">
        <v>116</v>
      </c>
      <c r="C106" s="59">
        <f>+G55</f>
        <v>0</v>
      </c>
      <c r="D106" s="60">
        <v>0</v>
      </c>
      <c r="E106" s="54"/>
      <c r="F106" s="54"/>
      <c r="G106" s="1"/>
    </row>
    <row r="107" spans="2:7" x14ac:dyDescent="0.2">
      <c r="B107" s="58" t="s">
        <v>117</v>
      </c>
      <c r="C107" s="59">
        <f>+G60</f>
        <v>0</v>
      </c>
      <c r="D107" s="60">
        <f>(C107/C111)</f>
        <v>0</v>
      </c>
      <c r="E107" s="54"/>
      <c r="F107" s="54"/>
      <c r="G107" s="1"/>
    </row>
    <row r="108" spans="2:7" x14ac:dyDescent="0.2">
      <c r="B108" s="58" t="s">
        <v>66</v>
      </c>
      <c r="C108" s="59">
        <f>+G81</f>
        <v>406550</v>
      </c>
      <c r="D108" s="60">
        <f>(C108/C111)</f>
        <v>0.2762587679287048</v>
      </c>
      <c r="E108" s="54"/>
      <c r="F108" s="54"/>
      <c r="G108" s="1"/>
    </row>
    <row r="109" spans="2:7" x14ac:dyDescent="0.2">
      <c r="B109" s="58" t="s">
        <v>118</v>
      </c>
      <c r="C109" s="61">
        <f>+G86</f>
        <v>65000</v>
      </c>
      <c r="D109" s="60">
        <f>(C109/C111)</f>
        <v>4.4168785918991052E-2</v>
      </c>
      <c r="E109" s="62"/>
      <c r="F109" s="62"/>
      <c r="G109" s="1"/>
    </row>
    <row r="110" spans="2:7" x14ac:dyDescent="0.2">
      <c r="B110" s="58" t="s">
        <v>119</v>
      </c>
      <c r="C110" s="61">
        <f>+G89</f>
        <v>70077.5</v>
      </c>
      <c r="D110" s="60">
        <f>(C110/C111)</f>
        <v>4.7619047619047616E-2</v>
      </c>
      <c r="E110" s="62"/>
      <c r="F110" s="62"/>
      <c r="G110" s="1"/>
    </row>
    <row r="111" spans="2:7" ht="12.75" thickBot="1" x14ac:dyDescent="0.25">
      <c r="B111" s="63" t="s">
        <v>120</v>
      </c>
      <c r="C111" s="64">
        <f>SUM(C105:C110)</f>
        <v>1471627.5</v>
      </c>
      <c r="D111" s="65">
        <f>SUM(D105:D110)</f>
        <v>1</v>
      </c>
      <c r="E111" s="62"/>
      <c r="F111" s="62"/>
      <c r="G111" s="1"/>
    </row>
    <row r="112" spans="2:7" x14ac:dyDescent="0.2">
      <c r="B112" s="45"/>
      <c r="C112" s="44"/>
      <c r="D112" s="44"/>
      <c r="E112" s="44"/>
      <c r="F112" s="44"/>
      <c r="G112" s="1"/>
    </row>
    <row r="113" spans="2:7" x14ac:dyDescent="0.2">
      <c r="B113" s="66"/>
      <c r="C113" s="44"/>
      <c r="D113" s="44"/>
      <c r="E113" s="44"/>
      <c r="F113" s="44"/>
      <c r="G113" s="1"/>
    </row>
    <row r="114" spans="2:7" ht="12.75" thickBot="1" x14ac:dyDescent="0.25">
      <c r="B114" s="67"/>
      <c r="C114" s="68" t="s">
        <v>124</v>
      </c>
      <c r="D114" s="69"/>
      <c r="E114" s="70"/>
      <c r="F114" s="71"/>
      <c r="G114" s="1"/>
    </row>
    <row r="115" spans="2:7" x14ac:dyDescent="0.2">
      <c r="B115" s="72" t="s">
        <v>123</v>
      </c>
      <c r="C115" s="98">
        <v>10000</v>
      </c>
      <c r="D115" s="98">
        <v>11000</v>
      </c>
      <c r="E115" s="99">
        <v>12000</v>
      </c>
      <c r="F115" s="73"/>
      <c r="G115" s="2"/>
    </row>
    <row r="116" spans="2:7" ht="12.75" thickBot="1" x14ac:dyDescent="0.25">
      <c r="B116" s="63" t="s">
        <v>125</v>
      </c>
      <c r="C116" s="64">
        <f>(G90/C115)</f>
        <v>147.16274999999999</v>
      </c>
      <c r="D116" s="64">
        <f>(G90/D115)</f>
        <v>133.78431818181818</v>
      </c>
      <c r="E116" s="74">
        <f>(G90/E115)</f>
        <v>122.635625</v>
      </c>
      <c r="F116" s="73"/>
      <c r="G116" s="2"/>
    </row>
    <row r="117" spans="2:7" x14ac:dyDescent="0.2">
      <c r="B117" s="75" t="s">
        <v>121</v>
      </c>
      <c r="C117" s="48"/>
      <c r="D117" s="48"/>
      <c r="E117" s="48"/>
      <c r="F117" s="48"/>
      <c r="G117" s="48"/>
    </row>
  </sheetData>
  <mergeCells count="8">
    <mergeCell ref="E17:F17"/>
    <mergeCell ref="B19:G19"/>
    <mergeCell ref="B103:C103"/>
    <mergeCell ref="E11:F11"/>
    <mergeCell ref="E12:F12"/>
    <mergeCell ref="E13:F13"/>
    <mergeCell ref="E15:F15"/>
    <mergeCell ref="E16:F16"/>
  </mergeCells>
  <pageMargins left="0.74803149606299213" right="0.74803149606299213" top="0.98425196850393704" bottom="0.98425196850393704" header="0" footer="0"/>
  <pageSetup paperSize="14" scale="8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técnica viñas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burgos ramirez</dc:creator>
  <cp:lastModifiedBy>Perez Reyes Nora del Carmen</cp:lastModifiedBy>
  <cp:lastPrinted>2020-05-05T20:47:38Z</cp:lastPrinted>
  <dcterms:created xsi:type="dcterms:W3CDTF">2017-01-30T21:47:38Z</dcterms:created>
  <dcterms:modified xsi:type="dcterms:W3CDTF">2021-04-08T20:31:28Z</dcterms:modified>
</cp:coreProperties>
</file>