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Quillota\"/>
    </mc:Choice>
  </mc:AlternateContent>
  <bookViews>
    <workbookView xWindow="0" yWindow="0" windowWidth="20490" windowHeight="7155"/>
  </bookViews>
  <sheets>
    <sheet name="Plantas 16 x 17" sheetId="1" r:id="rId1"/>
    <sheet name="Hoja 1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B8UqezroVuCGgaSGsYQt1aboxw=="/>
    </ext>
  </extLst>
</workbook>
</file>

<file path=xl/calcChain.xml><?xml version="1.0" encoding="utf-8"?>
<calcChain xmlns="http://schemas.openxmlformats.org/spreadsheetml/2006/main">
  <c r="C44" i="2" l="1"/>
  <c r="C45" i="2"/>
  <c r="B30" i="2"/>
  <c r="B31" i="2"/>
  <c r="E21" i="2"/>
  <c r="D20" i="2"/>
  <c r="E20" i="2"/>
  <c r="E19" i="2"/>
  <c r="B13" i="2"/>
  <c r="G12" i="1"/>
  <c r="G70" i="1"/>
  <c r="F58" i="1"/>
  <c r="G58" i="1"/>
  <c r="G57" i="1"/>
  <c r="G56" i="1"/>
  <c r="G54" i="1"/>
  <c r="G53" i="1"/>
  <c r="F52" i="1"/>
  <c r="G52" i="1"/>
  <c r="F51" i="1"/>
  <c r="G51" i="1"/>
  <c r="F50" i="1"/>
  <c r="G50" i="1"/>
  <c r="D47" i="1"/>
  <c r="D48" i="1"/>
  <c r="G48" i="1"/>
  <c r="G47" i="1"/>
  <c r="G60" i="1" s="1"/>
  <c r="C87" i="1" s="1"/>
  <c r="D46" i="1"/>
  <c r="G46" i="1"/>
  <c r="F22" i="1"/>
  <c r="G22" i="1" s="1"/>
  <c r="G21" i="1"/>
  <c r="E22" i="2"/>
  <c r="F23" i="1" l="1"/>
  <c r="F24" i="1" l="1"/>
  <c r="G23" i="1"/>
  <c r="G24" i="1" l="1"/>
  <c r="F25" i="1"/>
  <c r="F26" i="1" l="1"/>
  <c r="G25" i="1"/>
  <c r="G26" i="1" l="1"/>
  <c r="F27" i="1"/>
  <c r="F28" i="1" l="1"/>
  <c r="G27" i="1"/>
  <c r="G28" i="1" l="1"/>
  <c r="F29" i="1"/>
  <c r="F30" i="1" l="1"/>
  <c r="G29" i="1"/>
  <c r="G30" i="1" l="1"/>
  <c r="F31" i="1"/>
  <c r="G31" i="1" s="1"/>
  <c r="G32" i="1" l="1"/>
  <c r="G67" i="1" l="1"/>
  <c r="G68" i="1" s="1"/>
  <c r="C84" i="1"/>
  <c r="G69" i="1" l="1"/>
  <c r="G71" i="1" s="1"/>
  <c r="C89" i="1"/>
  <c r="C90" i="1" s="1"/>
  <c r="D89" i="1" l="1"/>
  <c r="D86" i="1"/>
  <c r="D88" i="1"/>
  <c r="D87" i="1"/>
  <c r="D84" i="1"/>
  <c r="D90" i="1" l="1"/>
</calcChain>
</file>

<file path=xl/sharedStrings.xml><?xml version="1.0" encoding="utf-8"?>
<sst xmlns="http://schemas.openxmlformats.org/spreadsheetml/2006/main" count="231" uniqueCount="133">
  <si>
    <t>RUBRO O CULTIVO</t>
  </si>
  <si>
    <t>VIVERO</t>
  </si>
  <si>
    <t>VARIEDAD</t>
  </si>
  <si>
    <t>PLANTAS ORNAMENTALES MACETA 16 X 17</t>
  </si>
  <si>
    <t>FECHA ESTIMADA  PRECIO VENTA</t>
  </si>
  <si>
    <t>todo el año</t>
  </si>
  <si>
    <t>NIVEL TECNOLÓGICO</t>
  </si>
  <si>
    <t>Medio</t>
  </si>
  <si>
    <t>PRECIO ESPERADO ($/un)</t>
  </si>
  <si>
    <t>REGIÓN</t>
  </si>
  <si>
    <t>Valparaíso</t>
  </si>
  <si>
    <t>INGRESO ESPERADO, con IVA ($)</t>
  </si>
  <si>
    <t>AGENCIA DE ÁREA</t>
  </si>
  <si>
    <t>Quillota</t>
  </si>
  <si>
    <t>DESTINO PRODUCCION</t>
  </si>
  <si>
    <t>comerrciantes mayorista, otros viveros .</t>
  </si>
  <si>
    <t>COMUNA/LOCALIDAD</t>
  </si>
  <si>
    <t>La Cruz</t>
  </si>
  <si>
    <t>FECHA DE COSECHA</t>
  </si>
  <si>
    <t>FECHA PRECIO INSUMOS</t>
  </si>
  <si>
    <t>CONTINGENCIA</t>
  </si>
  <si>
    <t>Heladas, sequia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</si>
  <si>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</si>
  <si>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</si>
  <si>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</si>
  <si>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</si>
  <si>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</si>
  <si>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</si>
  <si>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</si>
  <si>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Mezcla de sustrato </t>
  </si>
  <si>
    <t>JH</t>
  </si>
  <si>
    <t>9</t>
  </si>
  <si>
    <t>Todo el año</t>
  </si>
  <si>
    <t>Vaporización</t>
  </si>
  <si>
    <t>Acarreo y acomodo de bolsas</t>
  </si>
  <si>
    <t>12</t>
  </si>
  <si>
    <t>Transplante</t>
  </si>
  <si>
    <t>Riego y fertirrigación</t>
  </si>
  <si>
    <t>18</t>
  </si>
  <si>
    <t>Aplicación de pesticidas</t>
  </si>
  <si>
    <t>2</t>
  </si>
  <si>
    <t>Control de maleza</t>
  </si>
  <si>
    <t>3</t>
  </si>
  <si>
    <t>Preparación de pedidos</t>
  </si>
  <si>
    <t>Estiba de camion para venta</t>
  </si>
  <si>
    <t>Retiro de saldo por no venta</t>
  </si>
  <si>
    <t>5</t>
  </si>
  <si>
    <t>Preparacion superficie para nuevo cultivo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</si>
  <si>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</si>
  <si>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</si>
  <si>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</si>
  <si>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</si>
  <si>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</si>
  <si>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</si>
  <si>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</si>
  <si>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</si>
  <si>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</si>
  <si>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Sustrato</t>
  </si>
  <si>
    <t>m3</t>
  </si>
  <si>
    <t>Plantin</t>
  </si>
  <si>
    <t>un</t>
  </si>
  <si>
    <t>Bolsas de 16 x 17</t>
  </si>
  <si>
    <t>kg</t>
  </si>
  <si>
    <t>Fertilizantes</t>
  </si>
  <si>
    <t>Ultrasol multiproposito</t>
  </si>
  <si>
    <t>Kg</t>
  </si>
  <si>
    <t>Novate 21</t>
  </si>
  <si>
    <t>Nitrato de potisio</t>
  </si>
  <si>
    <t>Extrato algas</t>
  </si>
  <si>
    <t>Lt.</t>
  </si>
  <si>
    <t>Terrasorb foliar</t>
  </si>
  <si>
    <t>Pesticidas</t>
  </si>
  <si>
    <t>Previcur</t>
  </si>
  <si>
    <t>250 cc</t>
  </si>
  <si>
    <t>Engeo</t>
  </si>
  <si>
    <t>Apoache</t>
  </si>
  <si>
    <t>cc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</si>
  <si>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</si>
  <si>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</si>
  <si>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</si>
  <si>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</si>
  <si>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</si>
  <si>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</si>
  <si>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</si>
  <si>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</si>
  <si>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</si>
  <si>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rgb="FF000000"/>
        <rFont val="Calibri"/>
      </rPr>
      <t>Notas</t>
    </r>
    <r>
      <rPr>
        <b/>
        <sz val="7"/>
        <color rgb="FF000000"/>
        <rFont val="Calibri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</si>
  <si>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</si>
  <si>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</si>
  <si>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vivero.</t>
  </si>
  <si>
    <t>4. El costo de la mano de obra incluye impuestos e imposiciones.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</si>
  <si>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</si>
  <si>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</si>
  <si>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</si>
  <si>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</si>
  <si>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</si>
  <si>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</si>
  <si>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</si>
  <si>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</si>
  <si>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</si>
  <si>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($/planta)</t>
  </si>
  <si>
    <t>plantas</t>
  </si>
  <si>
    <t>Rendimiento (plantas x 1 inv /año)</t>
  </si>
  <si>
    <t>Costo unitario ($/bolsa) (*)</t>
  </si>
  <si>
    <t>(*): Este valor representa el valor mìnimo de venta del producto</t>
  </si>
  <si>
    <t>Datos para un ciclo de producción formato bolsa 15 x 17 cm</t>
  </si>
  <si>
    <t>Dos bloques de plantacion por invernadero separados por un pasillo central de 1.2</t>
  </si>
  <si>
    <t xml:space="preserve">Dentro de cada bloque hay una distribucion espacial en grupos de plantas separadas por un  pasillo de 20 cm app. </t>
  </si>
  <si>
    <t>Cada grupo de plantas mide app 1 x 2,5 m, correspondiente a 300 plantas (25 columnas x 12 filas).</t>
  </si>
  <si>
    <t>Un bloque tiene   25 grupos de plantas.</t>
  </si>
  <si>
    <t>Por lo tanto un invernadero tiene 15 mil plantas  en formato de bolsas de 15 x 17 cm</t>
  </si>
  <si>
    <t>bloques de plantas por 1 invernadero</t>
  </si>
  <si>
    <t>grupos de plantas por 1 bloque</t>
  </si>
  <si>
    <t>plantas por cada grupo</t>
  </si>
  <si>
    <t>plantas 16 x 17  por invernadero</t>
  </si>
  <si>
    <t>Total de plantas producidas por año</t>
  </si>
  <si>
    <t>Cantidad de plantas producidas</t>
  </si>
  <si>
    <t>% de venta</t>
  </si>
  <si>
    <t>Cantidad de plantas a la venta</t>
  </si>
  <si>
    <t>Primer ciclo</t>
  </si>
  <si>
    <t>Segundo ciclo</t>
  </si>
  <si>
    <t>Tercer ciclo</t>
  </si>
  <si>
    <t xml:space="preserve">TOTAL </t>
  </si>
  <si>
    <t>Plantas por año</t>
  </si>
  <si>
    <t xml:space="preserve">MANO DE OBRA </t>
  </si>
  <si>
    <t>PERSONA PARA 1000 M2</t>
  </si>
  <si>
    <t>JORNADAS PARA 210 M2</t>
  </si>
  <si>
    <t>DIAS POR SEMANA</t>
  </si>
  <si>
    <t>JORNADAS POR SEMANA</t>
  </si>
  <si>
    <t>JORNADAS POR AÑO = 52 SEMANAS</t>
  </si>
  <si>
    <t>Total JH</t>
  </si>
  <si>
    <t>COSTOS DIRECTOS DE PRODUCCIÓN POR 210 m2 (INCLUYE IVA)</t>
  </si>
  <si>
    <t>RENDIMIENTO plantas/210 m2 (1 inv,)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</si>
</sst>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&quot;;&quot;-&quot;* #,##0.00&quot; &quot;;&quot; &quot;* &quot;-&quot;??&quot; &quot;"/>
    <numFmt numFmtId="165" formatCode="d/m/yyyy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4">
    <font>
      <sz val="11"/>
      <color rgb="FF000000"/>
      <name val="Calibri"/>
    </font>
    <font>
      <b/>
      <sz val="9"/>
      <color rgb="FFFFFFFF"/>
      <name val="Calibri"/>
    </font>
    <font>
      <sz val="9"/>
      <color rgb="FF000000"/>
      <name val="Calibri"/>
    </font>
    <font>
      <sz val="9"/>
      <color rgb="FFFFFFFF"/>
      <name val="Calibri"/>
    </font>
    <font>
      <sz val="11"/>
      <name val="Calibri"/>
    </font>
    <font>
      <sz val="8"/>
      <color rgb="FF000000"/>
      <name val="Arial Narrow"/>
    </font>
    <font>
      <sz val="9"/>
      <color rgb="FF000000"/>
      <name val="Arial Narrow"/>
    </font>
    <font>
      <b/>
      <i/>
      <sz val="9"/>
      <color rgb="FFFFFFFF"/>
      <name val="Calibri"/>
    </font>
    <font>
      <sz val="8"/>
      <color rgb="FFFFFFFF"/>
      <name val="Arial Narrow"/>
    </font>
    <font>
      <b/>
      <sz val="8"/>
      <color rgb="FF000000"/>
      <name val="Arial Narrow"/>
    </font>
    <font>
      <sz val="9"/>
      <color rgb="FFFFFFFF"/>
      <name val="Arial Narrow"/>
    </font>
    <font>
      <b/>
      <sz val="7"/>
      <color rgb="FFFFFFFF"/>
      <name val="Calibri"/>
    </font>
    <font>
      <b/>
      <sz val="7"/>
      <color rgb="FF000000"/>
      <name val="Calibri"/>
    </font>
    <font>
      <sz val="7"/>
      <color rgb="FF000000"/>
      <name val="Calibri"/>
    </font>
    <font>
      <b/>
      <sz val="7"/>
      <color rgb="FFFEFEFE"/>
      <name val="Calibri"/>
    </font>
    <font>
      <sz val="8"/>
      <color rgb="FFFFFFFF"/>
      <name val="Calibri"/>
    </font>
    <font>
      <b/>
      <sz val="9"/>
      <color rgb="FF000000"/>
      <name val="Calibri"/>
    </font>
    <font>
      <b/>
      <sz val="12"/>
      <color theme="1"/>
      <name val="Calibri"/>
    </font>
    <font>
      <sz val="11"/>
      <color theme="1"/>
      <name val="Calibri"/>
    </font>
    <font>
      <sz val="11"/>
      <color theme="1"/>
      <name val="Helvetica Neue"/>
    </font>
    <font>
      <b/>
      <sz val="12"/>
      <color theme="1"/>
      <name val="Helvetica Neue"/>
    </font>
    <font>
      <b/>
      <sz val="11"/>
      <color theme="1"/>
      <name val="Calibri"/>
    </font>
    <font>
      <b/>
      <sz val="8"/>
      <color theme="1"/>
      <name val="Helvetica Neue"/>
    </font>
    <font>
      <b/>
      <u/>
      <sz val="7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CB3B0"/>
        <bgColor rgb="FF4CB3B0"/>
      </patternFill>
    </fill>
    <fill>
      <patternFill patternType="solid">
        <fgColor rgb="FFFF891C"/>
        <bgColor rgb="FFFF891C"/>
      </patternFill>
    </fill>
    <fill>
      <patternFill patternType="solid">
        <fgColor rgb="FF388194"/>
        <bgColor rgb="FF388194"/>
      </patternFill>
    </fill>
    <fill>
      <patternFill patternType="solid">
        <fgColor rgb="FFE36C09"/>
        <bgColor rgb="FFE36C09"/>
      </patternFill>
    </fill>
    <fill>
      <patternFill patternType="solid">
        <fgColor rgb="FFFEFEFE"/>
        <bgColor rgb="FFFEFEFE"/>
      </patternFill>
    </fill>
    <fill>
      <patternFill patternType="solid">
        <fgColor rgb="FFD8D8D8"/>
        <bgColor rgb="FFD8D8D8"/>
      </patternFill>
    </fill>
  </fills>
  <borders count="50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7F7F7F"/>
      </right>
      <top style="thin">
        <color rgb="FFAAAAAA"/>
      </top>
      <bottom style="thin">
        <color rgb="FFAAAAAA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/>
      <diagonal/>
    </border>
    <border>
      <left style="thin">
        <color rgb="FF000000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AAAAAA"/>
      </left>
      <right style="medium">
        <color rgb="FF000000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171">
    <xf numFmtId="0" fontId="0" fillId="0" borderId="0" xfId="0" applyFont="1" applyAlignment="1"/>
    <xf numFmtId="0" fontId="0" fillId="2" borderId="1" xfId="0" applyFont="1" applyFill="1" applyBorder="1"/>
    <xf numFmtId="0" fontId="0" fillId="0" borderId="0" xfId="0" applyFont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5" fillId="2" borderId="5" xfId="0" applyNumberFormat="1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/>
    <xf numFmtId="49" fontId="5" fillId="2" borderId="6" xfId="0" applyNumberFormat="1" applyFont="1" applyFill="1" applyBorder="1" applyAlignment="1">
      <alignment horizontal="right" vertical="center"/>
    </xf>
    <xf numFmtId="164" fontId="5" fillId="2" borderId="6" xfId="0" applyNumberFormat="1" applyFont="1" applyFill="1" applyBorder="1" applyAlignment="1"/>
    <xf numFmtId="49" fontId="5" fillId="2" borderId="6" xfId="0" applyNumberFormat="1" applyFont="1" applyFill="1" applyBorder="1"/>
    <xf numFmtId="0" fontId="5" fillId="2" borderId="6" xfId="0" applyFont="1" applyFill="1" applyBorder="1"/>
    <xf numFmtId="3" fontId="5" fillId="2" borderId="6" xfId="0" applyNumberFormat="1" applyFont="1" applyFill="1" applyBorder="1" applyAlignment="1">
      <alignment horizontal="right" wrapText="1"/>
    </xf>
    <xf numFmtId="49" fontId="5" fillId="2" borderId="6" xfId="0" applyNumberFormat="1" applyFont="1" applyFill="1" applyBorder="1" applyAlignment="1">
      <alignment horizontal="center" wrapText="1"/>
    </xf>
    <xf numFmtId="165" fontId="5" fillId="2" borderId="6" xfId="0" applyNumberFormat="1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wrapText="1"/>
    </xf>
    <xf numFmtId="165" fontId="2" fillId="2" borderId="11" xfId="0" applyNumberFormat="1" applyFont="1" applyFill="1" applyBorder="1"/>
    <xf numFmtId="0" fontId="2" fillId="2" borderId="3" xfId="0" applyFont="1" applyFill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horizontal="left" wrapText="1"/>
    </xf>
    <xf numFmtId="0" fontId="0" fillId="2" borderId="12" xfId="0" applyFont="1" applyFill="1" applyBorder="1"/>
    <xf numFmtId="0" fontId="2" fillId="2" borderId="14" xfId="0" applyFont="1" applyFill="1" applyBorder="1"/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/>
    <xf numFmtId="49" fontId="1" fillId="4" borderId="16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wrapText="1"/>
    </xf>
    <xf numFmtId="49" fontId="5" fillId="2" borderId="18" xfId="0" applyNumberFormat="1" applyFont="1" applyFill="1" applyBorder="1" applyAlignment="1">
      <alignment wrapText="1"/>
    </xf>
    <xf numFmtId="49" fontId="5" fillId="2" borderId="18" xfId="0" applyNumberFormat="1" applyFont="1" applyFill="1" applyBorder="1" applyAlignment="1">
      <alignment horizontal="right" wrapText="1"/>
    </xf>
    <xf numFmtId="3" fontId="5" fillId="2" borderId="18" xfId="0" applyNumberFormat="1" applyFont="1" applyFill="1" applyBorder="1" applyAlignment="1">
      <alignment horizontal="right" wrapText="1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2" fillId="2" borderId="15" xfId="0" applyNumberFormat="1" applyFont="1" applyFill="1" applyBorder="1"/>
    <xf numFmtId="49" fontId="1" fillId="4" borderId="19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9" xfId="0" applyNumberFormat="1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0" fontId="2" fillId="2" borderId="21" xfId="0" applyFont="1" applyFill="1" applyBorder="1"/>
    <xf numFmtId="0" fontId="2" fillId="2" borderId="22" xfId="0" applyFont="1" applyFill="1" applyBorder="1"/>
    <xf numFmtId="3" fontId="2" fillId="2" borderId="22" xfId="0" applyNumberFormat="1" applyFont="1" applyFill="1" applyBorder="1"/>
    <xf numFmtId="49" fontId="1" fillId="3" borderId="16" xfId="0" applyNumberFormat="1" applyFont="1" applyFill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0" fillId="2" borderId="23" xfId="0" applyFont="1" applyFill="1" applyBorder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49" fontId="5" fillId="2" borderId="6" xfId="0" applyNumberFormat="1" applyFont="1" applyFill="1" applyBorder="1" applyAlignment="1">
      <alignment horizontal="center"/>
    </xf>
    <xf numFmtId="3" fontId="5" fillId="2" borderId="6" xfId="0" applyNumberFormat="1" applyFont="1" applyFill="1" applyBorder="1"/>
    <xf numFmtId="0" fontId="5" fillId="2" borderId="6" xfId="0" applyFont="1" applyFill="1" applyBorder="1" applyAlignment="1">
      <alignment horizontal="center"/>
    </xf>
    <xf numFmtId="49" fontId="9" fillId="2" borderId="6" xfId="0" applyNumberFormat="1" applyFont="1" applyFill="1" applyBorder="1"/>
    <xf numFmtId="49" fontId="5" fillId="2" borderId="6" xfId="0" applyNumberFormat="1" applyFont="1" applyFill="1" applyBorder="1" applyAlignment="1">
      <alignment horizontal="right"/>
    </xf>
    <xf numFmtId="49" fontId="5" fillId="2" borderId="24" xfId="0" applyNumberFormat="1" applyFont="1" applyFill="1" applyBorder="1"/>
    <xf numFmtId="49" fontId="10" fillId="3" borderId="19" xfId="0" applyNumberFormat="1" applyFont="1" applyFill="1" applyBorder="1" applyAlignment="1">
      <alignment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vertical="center"/>
    </xf>
    <xf numFmtId="3" fontId="10" fillId="3" borderId="19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horizontal="center"/>
    </xf>
    <xf numFmtId="166" fontId="5" fillId="2" borderId="6" xfId="0" applyNumberFormat="1" applyFont="1" applyFill="1" applyBorder="1"/>
    <xf numFmtId="49" fontId="10" fillId="3" borderId="25" xfId="0" applyNumberFormat="1" applyFont="1" applyFill="1" applyBorder="1" applyAlignment="1">
      <alignment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vertical="center"/>
    </xf>
    <xf numFmtId="3" fontId="10" fillId="3" borderId="25" xfId="0" applyNumberFormat="1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4" borderId="27" xfId="0" applyNumberFormat="1" applyFont="1" applyFill="1" applyBorder="1" applyAlignment="1">
      <alignment vertical="center"/>
    </xf>
    <xf numFmtId="0" fontId="1" fillId="4" borderId="25" xfId="0" applyFont="1" applyFill="1" applyBorder="1" applyAlignment="1">
      <alignment vertical="center"/>
    </xf>
    <xf numFmtId="167" fontId="1" fillId="4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67" fontId="1" fillId="3" borderId="5" xfId="0" applyNumberFormat="1" applyFont="1" applyFill="1" applyBorder="1" applyAlignment="1">
      <alignment vertical="center"/>
    </xf>
    <xf numFmtId="49" fontId="1" fillId="4" borderId="29" xfId="0" applyNumberFormat="1" applyFont="1" applyFill="1" applyBorder="1" applyAlignment="1">
      <alignment vertical="center"/>
    </xf>
    <xf numFmtId="0" fontId="1" fillId="4" borderId="19" xfId="0" applyFont="1" applyFill="1" applyBorder="1" applyAlignment="1">
      <alignment vertical="center"/>
    </xf>
    <xf numFmtId="167" fontId="1" fillId="4" borderId="5" xfId="0" applyNumberFormat="1" applyFont="1" applyFill="1" applyBorder="1" applyAlignment="1">
      <alignment vertical="center"/>
    </xf>
    <xf numFmtId="49" fontId="1" fillId="4" borderId="30" xfId="0" applyNumberFormat="1" applyFont="1" applyFill="1" applyBorder="1" applyAlignment="1">
      <alignment vertical="center"/>
    </xf>
    <xf numFmtId="0" fontId="11" fillId="4" borderId="16" xfId="0" applyFont="1" applyFill="1" applyBorder="1" applyAlignment="1">
      <alignment vertical="center"/>
    </xf>
    <xf numFmtId="167" fontId="1" fillId="5" borderId="31" xfId="0" applyNumberFormat="1" applyFont="1" applyFill="1" applyBorder="1" applyAlignment="1">
      <alignment vertical="center"/>
    </xf>
    <xf numFmtId="49" fontId="0" fillId="2" borderId="32" xfId="0" applyNumberFormat="1" applyFont="1" applyFill="1" applyBorder="1" applyAlignment="1">
      <alignment vertical="center"/>
    </xf>
    <xf numFmtId="0" fontId="11" fillId="2" borderId="32" xfId="0" applyFont="1" applyFill="1" applyBorder="1" applyAlignment="1">
      <alignment vertical="center"/>
    </xf>
    <xf numFmtId="167" fontId="1" fillId="2" borderId="32" xfId="0" applyNumberFormat="1" applyFont="1" applyFill="1" applyBorder="1" applyAlignment="1">
      <alignment vertical="center"/>
    </xf>
    <xf numFmtId="0" fontId="0" fillId="2" borderId="32" xfId="0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0" fontId="13" fillId="2" borderId="34" xfId="0" applyFont="1" applyFill="1" applyBorder="1"/>
    <xf numFmtId="0" fontId="13" fillId="2" borderId="35" xfId="0" applyFont="1" applyFill="1" applyBorder="1"/>
    <xf numFmtId="0" fontId="13" fillId="2" borderId="32" xfId="0" applyFont="1" applyFill="1" applyBorder="1"/>
    <xf numFmtId="0" fontId="13" fillId="2" borderId="37" xfId="0" applyFont="1" applyFill="1" applyBorder="1"/>
    <xf numFmtId="49" fontId="13" fillId="2" borderId="36" xfId="0" applyNumberFormat="1" applyFont="1" applyFill="1" applyBorder="1" applyAlignment="1">
      <alignment vertical="center"/>
    </xf>
    <xf numFmtId="0" fontId="13" fillId="2" borderId="38" xfId="0" applyFont="1" applyFill="1" applyBorder="1"/>
    <xf numFmtId="0" fontId="13" fillId="2" borderId="32" xfId="0" applyFont="1" applyFill="1" applyBorder="1" applyAlignment="1">
      <alignment vertical="center"/>
    </xf>
    <xf numFmtId="0" fontId="13" fillId="6" borderId="38" xfId="0" applyFont="1" applyFill="1" applyBorder="1"/>
    <xf numFmtId="0" fontId="13" fillId="7" borderId="32" xfId="0" applyFont="1" applyFill="1" applyBorder="1"/>
    <xf numFmtId="49" fontId="12" fillId="8" borderId="41" xfId="0" applyNumberFormat="1" applyFont="1" applyFill="1" applyBorder="1" applyAlignment="1">
      <alignment vertical="center"/>
    </xf>
    <xf numFmtId="49" fontId="12" fillId="8" borderId="42" xfId="0" applyNumberFormat="1" applyFont="1" applyFill="1" applyBorder="1" applyAlignment="1">
      <alignment vertical="center"/>
    </xf>
    <xf numFmtId="49" fontId="13" fillId="8" borderId="43" xfId="0" applyNumberFormat="1" applyFont="1" applyFill="1" applyBorder="1"/>
    <xf numFmtId="49" fontId="12" fillId="2" borderId="44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9" fontId="13" fillId="2" borderId="45" xfId="0" applyNumberFormat="1" applyFont="1" applyFill="1" applyBorder="1"/>
    <xf numFmtId="0" fontId="12" fillId="2" borderId="6" xfId="0" applyFont="1" applyFill="1" applyBorder="1" applyAlignment="1">
      <alignment vertical="center"/>
    </xf>
    <xf numFmtId="168" fontId="12" fillId="2" borderId="6" xfId="0" applyNumberFormat="1" applyFont="1" applyFill="1" applyBorder="1" applyAlignment="1">
      <alignment vertical="center"/>
    </xf>
    <xf numFmtId="0" fontId="11" fillId="7" borderId="32" xfId="0" applyFont="1" applyFill="1" applyBorder="1" applyAlignment="1">
      <alignment vertical="center"/>
    </xf>
    <xf numFmtId="168" fontId="12" fillId="8" borderId="47" xfId="0" applyNumberFormat="1" applyFont="1" applyFill="1" applyBorder="1" applyAlignment="1">
      <alignment vertical="center"/>
    </xf>
    <xf numFmtId="9" fontId="12" fillId="8" borderId="48" xfId="0" applyNumberFormat="1" applyFont="1" applyFill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0" fontId="0" fillId="2" borderId="49" xfId="0" applyFont="1" applyFill="1" applyBorder="1"/>
    <xf numFmtId="0" fontId="11" fillId="6" borderId="36" xfId="0" applyFont="1" applyFill="1" applyBorder="1" applyAlignment="1">
      <alignment vertical="center"/>
    </xf>
    <xf numFmtId="49" fontId="14" fillId="6" borderId="32" xfId="0" applyNumberFormat="1" applyFont="1" applyFill="1" applyBorder="1" applyAlignment="1">
      <alignment vertical="center"/>
    </xf>
    <xf numFmtId="0" fontId="11" fillId="6" borderId="32" xfId="0" applyFont="1" applyFill="1" applyBorder="1" applyAlignment="1">
      <alignment vertical="center"/>
    </xf>
    <xf numFmtId="0" fontId="11" fillId="6" borderId="37" xfId="0" applyFont="1" applyFill="1" applyBorder="1" applyAlignment="1">
      <alignment vertical="center"/>
    </xf>
    <xf numFmtId="0" fontId="11" fillId="7" borderId="36" xfId="0" applyFont="1" applyFill="1" applyBorder="1" applyAlignment="1">
      <alignment vertical="center"/>
    </xf>
    <xf numFmtId="0" fontId="12" fillId="8" borderId="42" xfId="0" applyFont="1" applyFill="1" applyBorder="1" applyAlignment="1">
      <alignment vertical="center"/>
    </xf>
    <xf numFmtId="0" fontId="12" fillId="7" borderId="32" xfId="0" applyFont="1" applyFill="1" applyBorder="1" applyAlignment="1">
      <alignment vertical="center"/>
    </xf>
    <xf numFmtId="167" fontId="16" fillId="2" borderId="32" xfId="0" applyNumberFormat="1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vertical="center"/>
    </xf>
    <xf numFmtId="168" fontId="12" fillId="8" borderId="48" xfId="0" applyNumberFormat="1" applyFont="1" applyFill="1" applyBorder="1" applyAlignment="1">
      <alignment vertical="center"/>
    </xf>
    <xf numFmtId="49" fontId="13" fillId="2" borderId="32" xfId="0" applyNumberFormat="1" applyFont="1" applyFill="1" applyBorder="1" applyAlignment="1">
      <alignment vertical="center"/>
    </xf>
    <xf numFmtId="0" fontId="17" fillId="0" borderId="0" xfId="0" applyFont="1" applyAlignment="1"/>
    <xf numFmtId="0" fontId="18" fillId="0" borderId="0" xfId="0" applyFont="1"/>
    <xf numFmtId="0" fontId="19" fillId="0" borderId="0" xfId="0" applyFont="1"/>
    <xf numFmtId="0" fontId="19" fillId="0" borderId="0" xfId="0" applyFont="1" applyAlignment="1"/>
    <xf numFmtId="1" fontId="20" fillId="0" borderId="0" xfId="0" applyNumberFormat="1" applyFont="1"/>
    <xf numFmtId="0" fontId="17" fillId="0" borderId="0" xfId="0" applyFont="1"/>
    <xf numFmtId="0" fontId="21" fillId="0" borderId="0" xfId="0" applyFont="1"/>
    <xf numFmtId="0" fontId="19" fillId="0" borderId="0" xfId="0" applyFont="1" applyAlignment="1">
      <alignment horizontal="center" vertical="center" wrapText="1"/>
    </xf>
    <xf numFmtId="9" fontId="19" fillId="0" borderId="0" xfId="0" applyNumberFormat="1" applyFont="1"/>
    <xf numFmtId="0" fontId="5" fillId="2" borderId="18" xfId="0" applyFont="1" applyFill="1" applyBorder="1" applyAlignment="1">
      <alignment wrapText="1"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19" fillId="0" borderId="0" xfId="0" applyNumberFormat="1" applyFont="1"/>
    <xf numFmtId="0" fontId="0" fillId="0" borderId="0" xfId="0" applyFont="1" applyAlignment="1"/>
    <xf numFmtId="49" fontId="5" fillId="2" borderId="24" xfId="0" applyNumberFormat="1" applyFont="1" applyFill="1" applyBorder="1" applyAlignment="1">
      <alignment horizontal="center"/>
    </xf>
    <xf numFmtId="0" fontId="5" fillId="2" borderId="24" xfId="0" applyFont="1" applyFill="1" applyBorder="1"/>
    <xf numFmtId="3" fontId="5" fillId="2" borderId="24" xfId="0" applyNumberFormat="1" applyFont="1" applyFill="1" applyBorder="1"/>
    <xf numFmtId="49" fontId="13" fillId="2" borderId="39" xfId="0" applyNumberFormat="1" applyFont="1" applyFill="1" applyBorder="1" applyAlignment="1">
      <alignment vertical="center"/>
    </xf>
    <xf numFmtId="0" fontId="13" fillId="2" borderId="40" xfId="0" applyFont="1" applyFill="1" applyBorder="1"/>
    <xf numFmtId="49" fontId="5" fillId="2" borderId="8" xfId="0" applyNumberFormat="1" applyFont="1" applyFill="1" applyBorder="1" applyAlignment="1"/>
    <xf numFmtId="0" fontId="4" fillId="0" borderId="9" xfId="0" applyFont="1" applyBorder="1" applyAlignment="1"/>
    <xf numFmtId="49" fontId="7" fillId="3" borderId="8" xfId="0" applyNumberFormat="1" applyFont="1" applyFill="1" applyBorder="1" applyAlignment="1">
      <alignment horizontal="center" vertical="center"/>
    </xf>
    <xf numFmtId="0" fontId="4" fillId="0" borderId="13" xfId="0" applyFont="1" applyBorder="1" applyAlignment="1"/>
    <xf numFmtId="49" fontId="14" fillId="6" borderId="39" xfId="0" applyNumberFormat="1" applyFont="1" applyFill="1" applyBorder="1" applyAlignment="1">
      <alignment vertical="center"/>
    </xf>
    <xf numFmtId="0" fontId="4" fillId="0" borderId="40" xfId="0" applyFont="1" applyBorder="1" applyAlignment="1"/>
    <xf numFmtId="49" fontId="3" fillId="3" borderId="8" xfId="0" applyNumberFormat="1" applyFont="1" applyFill="1" applyBorder="1" applyAlignment="1">
      <alignment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Font="1" applyAlignment="1"/>
    <xf numFmtId="3" fontId="12" fillId="8" borderId="42" xfId="0" applyNumberFormat="1" applyFont="1" applyFill="1" applyBorder="1" applyAlignment="1">
      <alignment vertical="center"/>
    </xf>
    <xf numFmtId="3" fontId="12" fillId="8" borderId="43" xfId="0" applyNumberFormat="1" applyFont="1" applyFill="1" applyBorder="1" applyAlignment="1">
      <alignment vertical="center"/>
    </xf>
    <xf numFmtId="49" fontId="12" fillId="8" borderId="4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5581650" cy="11715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showGridLines="0" tabSelected="1" workbookViewId="0">
      <selection activeCell="J88" sqref="J88"/>
    </sheetView>
  </sheetViews>
  <sheetFormatPr baseColWidth="10" defaultColWidth="14.42578125" defaultRowHeight="15" customHeight="1"/>
  <cols>
    <col min="1" max="1" width="4.42578125" customWidth="1"/>
    <col min="2" max="2" width="16.7109375" customWidth="1"/>
    <col min="3" max="3" width="19.5703125" customWidth="1"/>
    <col min="4" max="4" width="9.42578125" customWidth="1"/>
    <col min="5" max="5" width="14.42578125" customWidth="1"/>
    <col min="6" max="6" width="11" customWidth="1"/>
    <col min="7" max="7" width="12.42578125" customWidth="1"/>
    <col min="8" max="26" width="10.85546875" customWidth="1"/>
  </cols>
  <sheetData>
    <row r="1" spans="1:26" ht="1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51"/>
      <c r="W1" s="151"/>
      <c r="X1" s="151"/>
      <c r="Y1" s="151"/>
      <c r="Z1" s="151"/>
    </row>
    <row r="2" spans="1:26" ht="15" customHeight="1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51"/>
      <c r="W2" s="151"/>
      <c r="X2" s="151"/>
      <c r="Y2" s="151"/>
      <c r="Z2" s="151"/>
    </row>
    <row r="3" spans="1:26" ht="1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51"/>
      <c r="W3" s="151"/>
      <c r="X3" s="151"/>
      <c r="Y3" s="151"/>
      <c r="Z3" s="151"/>
    </row>
    <row r="4" spans="1:26" ht="15" customHeight="1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51"/>
      <c r="W4" s="151"/>
      <c r="X4" s="151"/>
      <c r="Y4" s="151"/>
      <c r="Z4" s="151"/>
    </row>
    <row r="5" spans="1:26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51"/>
      <c r="W5" s="151"/>
      <c r="X5" s="151"/>
      <c r="Y5" s="151"/>
      <c r="Z5" s="151"/>
    </row>
    <row r="6" spans="1:26" ht="15" customHeight="1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51"/>
      <c r="W6" s="151"/>
      <c r="X6" s="151"/>
      <c r="Y6" s="151"/>
      <c r="Z6" s="151"/>
    </row>
    <row r="7" spans="1:26" ht="15" customHeight="1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51"/>
      <c r="W7" s="151"/>
      <c r="X7" s="151"/>
      <c r="Y7" s="151"/>
      <c r="Z7" s="151"/>
    </row>
    <row r="8" spans="1:26" ht="15" customHeight="1">
      <c r="A8" s="1"/>
      <c r="B8" s="3"/>
      <c r="C8" s="4"/>
      <c r="D8" s="1"/>
      <c r="E8" s="4"/>
      <c r="F8" s="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51"/>
      <c r="W8" s="151"/>
      <c r="X8" s="151"/>
      <c r="Y8" s="151"/>
      <c r="Z8" s="151"/>
    </row>
    <row r="9" spans="1:26" ht="12" customHeight="1">
      <c r="A9" s="5"/>
      <c r="B9" s="6" t="s">
        <v>0</v>
      </c>
      <c r="C9" s="7" t="s">
        <v>1</v>
      </c>
      <c r="D9" s="8"/>
      <c r="E9" s="163" t="s">
        <v>132</v>
      </c>
      <c r="F9" s="158"/>
      <c r="G9" s="9">
        <v>36000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>
      <c r="A10" s="5"/>
      <c r="B10" s="10" t="s">
        <v>2</v>
      </c>
      <c r="C10" s="11" t="s">
        <v>3</v>
      </c>
      <c r="D10" s="12"/>
      <c r="E10" s="164" t="s">
        <v>4</v>
      </c>
      <c r="F10" s="158"/>
      <c r="G10" s="13" t="s">
        <v>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5"/>
      <c r="B11" s="10" t="s">
        <v>6</v>
      </c>
      <c r="C11" s="74" t="s">
        <v>7</v>
      </c>
      <c r="D11" s="12"/>
      <c r="E11" s="165" t="s">
        <v>8</v>
      </c>
      <c r="F11" s="158"/>
      <c r="G11" s="14">
        <v>220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5"/>
      <c r="B12" s="10" t="s">
        <v>9</v>
      </c>
      <c r="C12" s="20" t="s">
        <v>10</v>
      </c>
      <c r="D12" s="12"/>
      <c r="E12" s="15" t="s">
        <v>11</v>
      </c>
      <c r="F12" s="16"/>
      <c r="G12" s="17">
        <f>(G9*G11)</f>
        <v>7920000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8.25">
      <c r="A13" s="5"/>
      <c r="B13" s="10" t="s">
        <v>12</v>
      </c>
      <c r="C13" s="74" t="s">
        <v>13</v>
      </c>
      <c r="D13" s="12"/>
      <c r="E13" s="165" t="s">
        <v>14</v>
      </c>
      <c r="F13" s="158"/>
      <c r="G13" s="18" t="s">
        <v>15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5"/>
      <c r="B14" s="10" t="s">
        <v>16</v>
      </c>
      <c r="C14" s="74" t="s">
        <v>17</v>
      </c>
      <c r="D14" s="12"/>
      <c r="E14" s="165" t="s">
        <v>18</v>
      </c>
      <c r="F14" s="158"/>
      <c r="G14" s="74" t="s">
        <v>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>
      <c r="A15" s="5"/>
      <c r="B15" s="10" t="s">
        <v>19</v>
      </c>
      <c r="C15" s="19">
        <v>44228</v>
      </c>
      <c r="D15" s="12"/>
      <c r="E15" s="157" t="s">
        <v>20</v>
      </c>
      <c r="F15" s="158"/>
      <c r="G15" s="20" t="s">
        <v>21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" customHeight="1">
      <c r="A16" s="1"/>
      <c r="B16" s="21"/>
      <c r="C16" s="22"/>
      <c r="D16" s="23"/>
      <c r="E16" s="24"/>
      <c r="F16" s="24"/>
      <c r="G16" s="2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>
      <c r="A17" s="26"/>
      <c r="B17" s="159" t="s">
        <v>131</v>
      </c>
      <c r="C17" s="160"/>
      <c r="D17" s="160"/>
      <c r="E17" s="160"/>
      <c r="F17" s="160"/>
      <c r="G17" s="15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>
      <c r="A18" s="1"/>
      <c r="B18" s="27"/>
      <c r="C18" s="28"/>
      <c r="D18" s="28"/>
      <c r="E18" s="28"/>
      <c r="F18" s="29"/>
      <c r="G18" s="2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>
      <c r="A19" s="5"/>
      <c r="B19" s="30" t="s">
        <v>22</v>
      </c>
      <c r="C19" s="31"/>
      <c r="D19" s="32"/>
      <c r="E19" s="32"/>
      <c r="F19" s="32"/>
      <c r="G19" s="3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>
      <c r="A20" s="26"/>
      <c r="B20" s="33" t="s">
        <v>23</v>
      </c>
      <c r="C20" s="33" t="s">
        <v>24</v>
      </c>
      <c r="D20" s="33" t="s">
        <v>25</v>
      </c>
      <c r="E20" s="33" t="s">
        <v>26</v>
      </c>
      <c r="F20" s="33" t="s">
        <v>27</v>
      </c>
      <c r="G20" s="33" t="s">
        <v>28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6"/>
      <c r="B21" s="59" t="s">
        <v>29</v>
      </c>
      <c r="C21" s="18" t="s">
        <v>30</v>
      </c>
      <c r="D21" s="18" t="s">
        <v>31</v>
      </c>
      <c r="E21" s="20" t="s">
        <v>32</v>
      </c>
      <c r="F21" s="17">
        <v>15000</v>
      </c>
      <c r="G21" s="17">
        <f t="shared" ref="G21:G31" si="0">F21*D21</f>
        <v>135000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6"/>
      <c r="B22" s="59" t="s">
        <v>33</v>
      </c>
      <c r="C22" s="34" t="s">
        <v>30</v>
      </c>
      <c r="D22" s="34" t="s">
        <v>31</v>
      </c>
      <c r="E22" s="20" t="s">
        <v>32</v>
      </c>
      <c r="F22" s="17">
        <f t="shared" ref="F22:F31" si="1">F21</f>
        <v>15000</v>
      </c>
      <c r="G22" s="17">
        <f t="shared" si="0"/>
        <v>135000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6.25" customHeight="1">
      <c r="A23" s="26"/>
      <c r="B23" s="59" t="s">
        <v>34</v>
      </c>
      <c r="C23" s="18" t="s">
        <v>30</v>
      </c>
      <c r="D23" s="18" t="s">
        <v>35</v>
      </c>
      <c r="E23" s="20" t="s">
        <v>32</v>
      </c>
      <c r="F23" s="17">
        <f t="shared" si="1"/>
        <v>15000</v>
      </c>
      <c r="G23" s="17">
        <f t="shared" si="0"/>
        <v>180000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6"/>
      <c r="B24" s="59" t="s">
        <v>36</v>
      </c>
      <c r="C24" s="34" t="s">
        <v>30</v>
      </c>
      <c r="D24" s="34" t="s">
        <v>35</v>
      </c>
      <c r="E24" s="20" t="s">
        <v>32</v>
      </c>
      <c r="F24" s="17">
        <f t="shared" si="1"/>
        <v>15000</v>
      </c>
      <c r="G24" s="17">
        <f t="shared" si="0"/>
        <v>180000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6"/>
      <c r="B25" s="59" t="s">
        <v>37</v>
      </c>
      <c r="C25" s="18" t="s">
        <v>30</v>
      </c>
      <c r="D25" s="18" t="s">
        <v>38</v>
      </c>
      <c r="E25" s="20" t="s">
        <v>32</v>
      </c>
      <c r="F25" s="17">
        <f t="shared" si="1"/>
        <v>15000</v>
      </c>
      <c r="G25" s="17">
        <f t="shared" si="0"/>
        <v>270000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6"/>
      <c r="B26" s="59" t="s">
        <v>39</v>
      </c>
      <c r="C26" s="34" t="s">
        <v>30</v>
      </c>
      <c r="D26" s="34" t="s">
        <v>40</v>
      </c>
      <c r="E26" s="20" t="s">
        <v>32</v>
      </c>
      <c r="F26" s="17">
        <f t="shared" si="1"/>
        <v>15000</v>
      </c>
      <c r="G26" s="17">
        <f t="shared" si="0"/>
        <v>30000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6"/>
      <c r="B27" s="59" t="s">
        <v>41</v>
      </c>
      <c r="C27" s="18" t="s">
        <v>30</v>
      </c>
      <c r="D27" s="18" t="s">
        <v>42</v>
      </c>
      <c r="E27" s="20" t="s">
        <v>32</v>
      </c>
      <c r="F27" s="17">
        <f t="shared" si="1"/>
        <v>15000</v>
      </c>
      <c r="G27" s="17">
        <f t="shared" si="0"/>
        <v>45000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6"/>
      <c r="B28" s="59" t="s">
        <v>43</v>
      </c>
      <c r="C28" s="34" t="s">
        <v>30</v>
      </c>
      <c r="D28" s="34" t="s">
        <v>42</v>
      </c>
      <c r="E28" s="20" t="s">
        <v>32</v>
      </c>
      <c r="F28" s="17">
        <f t="shared" si="1"/>
        <v>15000</v>
      </c>
      <c r="G28" s="17">
        <f t="shared" si="0"/>
        <v>45000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26"/>
      <c r="B29" s="59" t="s">
        <v>44</v>
      </c>
      <c r="C29" s="18" t="s">
        <v>30</v>
      </c>
      <c r="D29" s="18" t="s">
        <v>40</v>
      </c>
      <c r="E29" s="20" t="s">
        <v>32</v>
      </c>
      <c r="F29" s="17">
        <f t="shared" si="1"/>
        <v>15000</v>
      </c>
      <c r="G29" s="17">
        <f t="shared" si="0"/>
        <v>30000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6"/>
      <c r="B30" s="35" t="s">
        <v>45</v>
      </c>
      <c r="C30" s="34" t="s">
        <v>30</v>
      </c>
      <c r="D30" s="34" t="s">
        <v>46</v>
      </c>
      <c r="E30" s="36" t="s">
        <v>32</v>
      </c>
      <c r="F30" s="37">
        <f t="shared" si="1"/>
        <v>15000</v>
      </c>
      <c r="G30" s="37">
        <f t="shared" si="0"/>
        <v>75000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6"/>
      <c r="B31" s="59" t="s">
        <v>47</v>
      </c>
      <c r="C31" s="18" t="s">
        <v>30</v>
      </c>
      <c r="D31" s="18" t="s">
        <v>42</v>
      </c>
      <c r="E31" s="20" t="s">
        <v>32</v>
      </c>
      <c r="F31" s="17">
        <f t="shared" si="1"/>
        <v>15000</v>
      </c>
      <c r="G31" s="17">
        <f t="shared" si="0"/>
        <v>45000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6"/>
      <c r="B32" s="38" t="s">
        <v>48</v>
      </c>
      <c r="C32" s="39"/>
      <c r="D32" s="39"/>
      <c r="E32" s="39"/>
      <c r="F32" s="40"/>
      <c r="G32" s="41">
        <f>SUM(G21:G31)</f>
        <v>1170000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1"/>
      <c r="B33" s="27"/>
      <c r="C33" s="29"/>
      <c r="D33" s="29"/>
      <c r="E33" s="29"/>
      <c r="F33" s="42"/>
      <c r="G33" s="4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>
      <c r="A34" s="5"/>
      <c r="B34" s="43" t="s">
        <v>49</v>
      </c>
      <c r="C34" s="44"/>
      <c r="D34" s="45"/>
      <c r="E34" s="45"/>
      <c r="F34" s="46"/>
      <c r="G34" s="46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" customHeight="1">
      <c r="A35" s="5"/>
      <c r="B35" s="47" t="s">
        <v>23</v>
      </c>
      <c r="C35" s="48" t="s">
        <v>24</v>
      </c>
      <c r="D35" s="48" t="s">
        <v>25</v>
      </c>
      <c r="E35" s="47" t="s">
        <v>26</v>
      </c>
      <c r="F35" s="48" t="s">
        <v>27</v>
      </c>
      <c r="G35" s="47" t="s">
        <v>28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>
      <c r="A36" s="5"/>
      <c r="B36" s="49"/>
      <c r="C36" s="50"/>
      <c r="D36" s="50"/>
      <c r="E36" s="50"/>
      <c r="F36" s="49"/>
      <c r="G36" s="4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>
      <c r="A37" s="5"/>
      <c r="B37" s="51" t="s">
        <v>50</v>
      </c>
      <c r="C37" s="52"/>
      <c r="D37" s="52"/>
      <c r="E37" s="52"/>
      <c r="F37" s="53"/>
      <c r="G37" s="5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 customHeight="1">
      <c r="A38" s="1"/>
      <c r="B38" s="54"/>
      <c r="C38" s="55"/>
      <c r="D38" s="55"/>
      <c r="E38" s="55"/>
      <c r="F38" s="56"/>
      <c r="G38" s="56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>
      <c r="A39" s="5"/>
      <c r="B39" s="43" t="s">
        <v>51</v>
      </c>
      <c r="C39" s="44"/>
      <c r="D39" s="45"/>
      <c r="E39" s="45"/>
      <c r="F39" s="46"/>
      <c r="G39" s="46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" customHeight="1">
      <c r="A40" s="5"/>
      <c r="B40" s="57" t="s">
        <v>23</v>
      </c>
      <c r="C40" s="57" t="s">
        <v>24</v>
      </c>
      <c r="D40" s="57" t="s">
        <v>25</v>
      </c>
      <c r="E40" s="57" t="s">
        <v>26</v>
      </c>
      <c r="F40" s="58" t="s">
        <v>27</v>
      </c>
      <c r="G40" s="57" t="s">
        <v>28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6"/>
      <c r="B41" s="59"/>
      <c r="C41" s="18"/>
      <c r="D41" s="60"/>
      <c r="E41" s="20"/>
      <c r="F41" s="17"/>
      <c r="G41" s="1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5"/>
      <c r="B42" s="62" t="s">
        <v>52</v>
      </c>
      <c r="C42" s="63"/>
      <c r="D42" s="63"/>
      <c r="E42" s="63"/>
      <c r="F42" s="64"/>
      <c r="G42" s="6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>
      <c r="A43" s="1"/>
      <c r="B43" s="54"/>
      <c r="C43" s="55"/>
      <c r="D43" s="55"/>
      <c r="E43" s="55"/>
      <c r="F43" s="56"/>
      <c r="G43" s="56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>
      <c r="A44" s="5"/>
      <c r="B44" s="43" t="s">
        <v>53</v>
      </c>
      <c r="C44" s="44"/>
      <c r="D44" s="45"/>
      <c r="E44" s="45"/>
      <c r="F44" s="46"/>
      <c r="G44" s="46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customHeight="1">
      <c r="A45" s="5"/>
      <c r="B45" s="58" t="s">
        <v>54</v>
      </c>
      <c r="C45" s="58" t="s">
        <v>55</v>
      </c>
      <c r="D45" s="58" t="s">
        <v>56</v>
      </c>
      <c r="E45" s="58" t="s">
        <v>26</v>
      </c>
      <c r="F45" s="58" t="s">
        <v>27</v>
      </c>
      <c r="G45" s="58" t="s">
        <v>28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6"/>
      <c r="B46" s="66" t="s">
        <v>57</v>
      </c>
      <c r="C46" s="67" t="s">
        <v>58</v>
      </c>
      <c r="D46" s="68">
        <f>15000*3/160/25</f>
        <v>11.25</v>
      </c>
      <c r="E46" s="67" t="s">
        <v>32</v>
      </c>
      <c r="F46" s="68">
        <v>32000</v>
      </c>
      <c r="G46" s="69">
        <f t="shared" ref="G46:G48" si="2">F46*D46</f>
        <v>360000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6"/>
      <c r="B47" s="15" t="s">
        <v>59</v>
      </c>
      <c r="C47" s="70" t="s">
        <v>60</v>
      </c>
      <c r="D47" s="16">
        <f>15000*3</f>
        <v>45000</v>
      </c>
      <c r="E47" s="70" t="s">
        <v>32</v>
      </c>
      <c r="F47" s="71">
        <v>50</v>
      </c>
      <c r="G47" s="71">
        <f t="shared" si="2"/>
        <v>2250000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6"/>
      <c r="B48" s="15" t="s">
        <v>61</v>
      </c>
      <c r="C48" s="72" t="s">
        <v>62</v>
      </c>
      <c r="D48" s="16">
        <f>D47/400</f>
        <v>112.5</v>
      </c>
      <c r="E48" s="72" t="s">
        <v>32</v>
      </c>
      <c r="F48" s="71">
        <v>2300</v>
      </c>
      <c r="G48" s="71">
        <f t="shared" si="2"/>
        <v>258750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6"/>
      <c r="B49" s="73" t="s">
        <v>63</v>
      </c>
      <c r="C49" s="72"/>
      <c r="D49" s="16"/>
      <c r="E49" s="72"/>
      <c r="F49" s="71"/>
      <c r="G49" s="7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6"/>
      <c r="B50" s="74" t="s">
        <v>64</v>
      </c>
      <c r="C50" s="70" t="s">
        <v>65</v>
      </c>
      <c r="D50" s="16">
        <v>6</v>
      </c>
      <c r="E50" s="70" t="s">
        <v>32</v>
      </c>
      <c r="F50" s="71">
        <f>33000/25</f>
        <v>1320</v>
      </c>
      <c r="G50" s="71">
        <f t="shared" ref="G50:G51" si="3">(D50*F50)</f>
        <v>7920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6"/>
      <c r="B51" s="74" t="s">
        <v>66</v>
      </c>
      <c r="C51" s="70" t="s">
        <v>62</v>
      </c>
      <c r="D51" s="16">
        <v>6</v>
      </c>
      <c r="E51" s="70" t="s">
        <v>32</v>
      </c>
      <c r="F51" s="71">
        <f>12000/25</f>
        <v>480</v>
      </c>
      <c r="G51" s="71">
        <f t="shared" si="3"/>
        <v>2880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6"/>
      <c r="B52" s="74" t="s">
        <v>67</v>
      </c>
      <c r="C52" s="72" t="s">
        <v>62</v>
      </c>
      <c r="D52" s="16">
        <v>6</v>
      </c>
      <c r="E52" s="72" t="s">
        <v>32</v>
      </c>
      <c r="F52" s="71">
        <f>18000/25</f>
        <v>720</v>
      </c>
      <c r="G52" s="71">
        <f>F52*D52</f>
        <v>4320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6"/>
      <c r="B53" s="74" t="s">
        <v>68</v>
      </c>
      <c r="C53" s="70" t="s">
        <v>69</v>
      </c>
      <c r="D53" s="16">
        <v>3</v>
      </c>
      <c r="E53" s="70" t="s">
        <v>32</v>
      </c>
      <c r="F53" s="71">
        <v>12000</v>
      </c>
      <c r="G53" s="71">
        <f t="shared" ref="G53:G54" si="4">(D53*F53)</f>
        <v>36000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6"/>
      <c r="B54" s="74" t="s">
        <v>70</v>
      </c>
      <c r="C54" s="70" t="s">
        <v>69</v>
      </c>
      <c r="D54" s="16">
        <v>3</v>
      </c>
      <c r="E54" s="70" t="s">
        <v>32</v>
      </c>
      <c r="F54" s="71">
        <v>16000</v>
      </c>
      <c r="G54" s="71">
        <f t="shared" si="4"/>
        <v>48000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6"/>
      <c r="B55" s="73" t="s">
        <v>71</v>
      </c>
      <c r="C55" s="72"/>
      <c r="D55" s="16"/>
      <c r="E55" s="72"/>
      <c r="F55" s="71"/>
      <c r="G55" s="7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6"/>
      <c r="B56" s="75" t="s">
        <v>72</v>
      </c>
      <c r="C56" s="152" t="s">
        <v>73</v>
      </c>
      <c r="D56" s="153">
        <v>1</v>
      </c>
      <c r="E56" s="152" t="s">
        <v>32</v>
      </c>
      <c r="F56" s="154">
        <v>14000</v>
      </c>
      <c r="G56" s="154">
        <f t="shared" ref="G56:G58" si="5">F56*D56</f>
        <v>14000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6"/>
      <c r="B57" s="75" t="s">
        <v>74</v>
      </c>
      <c r="C57" s="152" t="s">
        <v>73</v>
      </c>
      <c r="D57" s="153">
        <v>1</v>
      </c>
      <c r="E57" s="152" t="s">
        <v>32</v>
      </c>
      <c r="F57" s="154">
        <v>22000</v>
      </c>
      <c r="G57" s="154">
        <f t="shared" si="5"/>
        <v>22000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6"/>
      <c r="B58" s="15" t="s">
        <v>75</v>
      </c>
      <c r="C58" s="152" t="s">
        <v>76</v>
      </c>
      <c r="D58" s="153">
        <v>210</v>
      </c>
      <c r="E58" s="152" t="s">
        <v>32</v>
      </c>
      <c r="F58" s="154">
        <f>90</f>
        <v>90</v>
      </c>
      <c r="G58" s="154">
        <f t="shared" si="5"/>
        <v>18900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6"/>
      <c r="B59" s="151"/>
      <c r="C59" s="152"/>
      <c r="D59" s="153"/>
      <c r="E59" s="152"/>
      <c r="F59" s="154"/>
      <c r="G59" s="154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5"/>
      <c r="B60" s="76" t="s">
        <v>77</v>
      </c>
      <c r="C60" s="77"/>
      <c r="D60" s="77"/>
      <c r="E60" s="77"/>
      <c r="F60" s="78"/>
      <c r="G60" s="79">
        <f>SUM(G46:G59)</f>
        <v>3022770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>
      <c r="A61" s="1"/>
      <c r="B61" s="54"/>
      <c r="C61" s="55"/>
      <c r="D61" s="55"/>
      <c r="E61" s="80"/>
      <c r="F61" s="56"/>
      <c r="G61" s="56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>
      <c r="A62" s="5"/>
      <c r="B62" s="43" t="s">
        <v>78</v>
      </c>
      <c r="C62" s="44"/>
      <c r="D62" s="45"/>
      <c r="E62" s="45"/>
      <c r="F62" s="46"/>
      <c r="G62" s="4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customHeight="1">
      <c r="A63" s="5"/>
      <c r="B63" s="57" t="s">
        <v>79</v>
      </c>
      <c r="C63" s="58" t="s">
        <v>55</v>
      </c>
      <c r="D63" s="58" t="s">
        <v>56</v>
      </c>
      <c r="E63" s="57" t="s">
        <v>26</v>
      </c>
      <c r="F63" s="58" t="s">
        <v>27</v>
      </c>
      <c r="G63" s="57" t="s">
        <v>28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6"/>
      <c r="B64" s="59"/>
      <c r="C64" s="70"/>
      <c r="D64" s="71"/>
      <c r="E64" s="18"/>
      <c r="F64" s="81"/>
      <c r="G64" s="7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5"/>
      <c r="B65" s="82" t="s">
        <v>80</v>
      </c>
      <c r="C65" s="83"/>
      <c r="D65" s="83"/>
      <c r="E65" s="83"/>
      <c r="F65" s="84"/>
      <c r="G65" s="8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>
      <c r="A66" s="1"/>
      <c r="B66" s="86"/>
      <c r="C66" s="86"/>
      <c r="D66" s="86"/>
      <c r="E66" s="86"/>
      <c r="F66" s="87"/>
      <c r="G66" s="8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>
      <c r="A67" s="61"/>
      <c r="B67" s="88" t="s">
        <v>81</v>
      </c>
      <c r="C67" s="89"/>
      <c r="D67" s="89"/>
      <c r="E67" s="89"/>
      <c r="F67" s="89"/>
      <c r="G67" s="90">
        <f>G32+G42+G60+G65</f>
        <v>4192770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>
      <c r="A68" s="61"/>
      <c r="B68" s="91" t="s">
        <v>82</v>
      </c>
      <c r="C68" s="92"/>
      <c r="D68" s="92"/>
      <c r="E68" s="92"/>
      <c r="F68" s="92"/>
      <c r="G68" s="93">
        <f>G67*0.05</f>
        <v>209638.5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>
      <c r="A69" s="61"/>
      <c r="B69" s="94" t="s">
        <v>83</v>
      </c>
      <c r="C69" s="95"/>
      <c r="D69" s="95"/>
      <c r="E69" s="95"/>
      <c r="F69" s="95"/>
      <c r="G69" s="96">
        <f>G68+G67</f>
        <v>4402408.5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>
      <c r="A70" s="61"/>
      <c r="B70" s="91" t="s">
        <v>84</v>
      </c>
      <c r="C70" s="92"/>
      <c r="D70" s="92"/>
      <c r="E70" s="92"/>
      <c r="F70" s="92"/>
      <c r="G70" s="93">
        <f>G12</f>
        <v>7920000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>
      <c r="A71" s="61"/>
      <c r="B71" s="97" t="s">
        <v>85</v>
      </c>
      <c r="C71" s="98"/>
      <c r="D71" s="98"/>
      <c r="E71" s="98"/>
      <c r="F71" s="98"/>
      <c r="G71" s="99">
        <f>G70-G69</f>
        <v>3517591.5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>
      <c r="A72" s="61"/>
      <c r="B72" s="100"/>
      <c r="C72" s="101"/>
      <c r="D72" s="101"/>
      <c r="E72" s="101"/>
      <c r="F72" s="101"/>
      <c r="G72" s="10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61"/>
      <c r="B73" s="103"/>
      <c r="C73" s="101"/>
      <c r="D73" s="101"/>
      <c r="E73" s="101"/>
      <c r="F73" s="101"/>
      <c r="G73" s="10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>
      <c r="A74" s="61"/>
      <c r="B74" s="104" t="s">
        <v>86</v>
      </c>
      <c r="C74" s="105"/>
      <c r="D74" s="105"/>
      <c r="E74" s="105"/>
      <c r="F74" s="106"/>
      <c r="G74" s="10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>
      <c r="A75" s="61"/>
      <c r="B75" s="109" t="s">
        <v>87</v>
      </c>
      <c r="C75" s="107"/>
      <c r="D75" s="107"/>
      <c r="E75" s="107"/>
      <c r="F75" s="108"/>
      <c r="G75" s="10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>
      <c r="A76" s="61"/>
      <c r="B76" s="109" t="s">
        <v>88</v>
      </c>
      <c r="C76" s="107"/>
      <c r="D76" s="107"/>
      <c r="E76" s="107"/>
      <c r="F76" s="108"/>
      <c r="G76" s="10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>
      <c r="A77" s="61"/>
      <c r="B77" s="109" t="s">
        <v>89</v>
      </c>
      <c r="C77" s="107"/>
      <c r="D77" s="107"/>
      <c r="E77" s="107"/>
      <c r="F77" s="108"/>
      <c r="G77" s="10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>
      <c r="A78" s="61"/>
      <c r="B78" s="109" t="s">
        <v>90</v>
      </c>
      <c r="C78" s="107"/>
      <c r="D78" s="107"/>
      <c r="E78" s="107"/>
      <c r="F78" s="108"/>
      <c r="G78" s="10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>
      <c r="A79" s="61"/>
      <c r="B79" s="109"/>
      <c r="C79" s="107"/>
      <c r="D79" s="107"/>
      <c r="E79" s="107"/>
      <c r="F79" s="108"/>
      <c r="G79" s="10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61"/>
      <c r="B80" s="155"/>
      <c r="C80" s="156"/>
      <c r="D80" s="156"/>
      <c r="E80" s="156"/>
      <c r="F80" s="110"/>
      <c r="G80" s="10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61"/>
      <c r="B81" s="111"/>
      <c r="C81" s="107"/>
      <c r="D81" s="107"/>
      <c r="E81" s="107"/>
      <c r="F81" s="107"/>
      <c r="G81" s="10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>
      <c r="A82" s="61"/>
      <c r="B82" s="161" t="s">
        <v>91</v>
      </c>
      <c r="C82" s="162"/>
      <c r="D82" s="112"/>
      <c r="E82" s="113"/>
      <c r="F82" s="113"/>
      <c r="G82" s="10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>
      <c r="A83" s="61"/>
      <c r="B83" s="114" t="s">
        <v>79</v>
      </c>
      <c r="C83" s="115" t="s">
        <v>92</v>
      </c>
      <c r="D83" s="116" t="s">
        <v>93</v>
      </c>
      <c r="E83" s="113"/>
      <c r="F83" s="113"/>
      <c r="G83" s="10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>
      <c r="A84" s="61"/>
      <c r="B84" s="117" t="s">
        <v>94</v>
      </c>
      <c r="C84" s="118">
        <f>G32</f>
        <v>1170000</v>
      </c>
      <c r="D84" s="119">
        <f>(C84/C90)</f>
        <v>0.26576361552999911</v>
      </c>
      <c r="E84" s="113"/>
      <c r="F84" s="113"/>
      <c r="G84" s="10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>
      <c r="A85" s="61"/>
      <c r="B85" s="117" t="s">
        <v>95</v>
      </c>
      <c r="C85" s="120">
        <v>0</v>
      </c>
      <c r="D85" s="119">
        <v>0</v>
      </c>
      <c r="E85" s="113"/>
      <c r="F85" s="113"/>
      <c r="G85" s="10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>
      <c r="A86" s="61"/>
      <c r="B86" s="117" t="s">
        <v>96</v>
      </c>
      <c r="C86" s="118"/>
      <c r="D86" s="119">
        <f>(C86/C90)</f>
        <v>0</v>
      </c>
      <c r="E86" s="113"/>
      <c r="F86" s="113"/>
      <c r="G86" s="10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>
      <c r="A87" s="61"/>
      <c r="B87" s="117" t="s">
        <v>54</v>
      </c>
      <c r="C87" s="118">
        <f>G60</f>
        <v>3022770</v>
      </c>
      <c r="D87" s="119">
        <f>(C87/C90)</f>
        <v>0.68661733685095327</v>
      </c>
      <c r="E87" s="113"/>
      <c r="F87" s="113"/>
      <c r="G87" s="10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>
      <c r="A88" s="61"/>
      <c r="B88" s="117" t="s">
        <v>97</v>
      </c>
      <c r="C88" s="121">
        <v>0</v>
      </c>
      <c r="D88" s="119">
        <f>(C88/C90)</f>
        <v>0</v>
      </c>
      <c r="E88" s="122"/>
      <c r="F88" s="122"/>
      <c r="G88" s="10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>
      <c r="A89" s="61"/>
      <c r="B89" s="117" t="s">
        <v>98</v>
      </c>
      <c r="C89" s="121">
        <f>G68</f>
        <v>209638.5</v>
      </c>
      <c r="D89" s="119">
        <f>(C89/C90)</f>
        <v>4.7619047619047616E-2</v>
      </c>
      <c r="E89" s="122"/>
      <c r="F89" s="122"/>
      <c r="G89" s="10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61"/>
      <c r="B90" s="135" t="s">
        <v>99</v>
      </c>
      <c r="C90" s="123">
        <f t="shared" ref="C90:D90" si="6">SUM(C84:C89)</f>
        <v>4402408.5</v>
      </c>
      <c r="D90" s="124">
        <f t="shared" si="6"/>
        <v>1</v>
      </c>
      <c r="E90" s="122"/>
      <c r="F90" s="122"/>
      <c r="G90" s="10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 customHeight="1">
      <c r="A91" s="61"/>
      <c r="B91" s="103"/>
      <c r="C91" s="101"/>
      <c r="D91" s="101"/>
      <c r="E91" s="101"/>
      <c r="F91" s="101"/>
      <c r="G91" s="10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61"/>
      <c r="B92" s="125"/>
      <c r="C92" s="101"/>
      <c r="D92" s="101"/>
      <c r="E92" s="101"/>
      <c r="F92" s="101"/>
      <c r="G92" s="10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 customHeight="1">
      <c r="A93" s="126"/>
      <c r="B93" s="127"/>
      <c r="C93" s="128" t="s">
        <v>100</v>
      </c>
      <c r="D93" s="129" t="s">
        <v>101</v>
      </c>
      <c r="E93" s="130"/>
      <c r="F93" s="131"/>
      <c r="G93" s="10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>
      <c r="A94" s="61"/>
      <c r="B94" s="170" t="s">
        <v>102</v>
      </c>
      <c r="C94" s="168">
        <v>32000</v>
      </c>
      <c r="D94" s="132">
        <v>36000</v>
      </c>
      <c r="E94" s="169">
        <v>38000</v>
      </c>
      <c r="F94" s="133"/>
      <c r="G94" s="134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61"/>
      <c r="B95" s="135" t="s">
        <v>103</v>
      </c>
      <c r="C95" s="123">
        <v>134</v>
      </c>
      <c r="D95" s="123">
        <v>122</v>
      </c>
      <c r="E95" s="136">
        <v>112</v>
      </c>
      <c r="F95" s="133"/>
      <c r="G95" s="134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 customHeight="1">
      <c r="A96" s="61"/>
      <c r="B96" s="137" t="s">
        <v>104</v>
      </c>
      <c r="C96" s="107"/>
      <c r="D96" s="107"/>
      <c r="E96" s="107"/>
      <c r="F96" s="107"/>
      <c r="G96" s="10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1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1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1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1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1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1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1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1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1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1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1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1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1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1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1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1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1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1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1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1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1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1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1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1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1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1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1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1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51"/>
      <c r="B297" s="151"/>
      <c r="C297" s="151"/>
      <c r="D297" s="151"/>
      <c r="E297" s="151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  <c r="X297" s="151"/>
      <c r="Y297" s="151"/>
      <c r="Z297" s="151"/>
    </row>
    <row r="298" spans="1:26" ht="15.75" customHeight="1">
      <c r="A298" s="151"/>
      <c r="B298" s="151"/>
      <c r="C298" s="151"/>
      <c r="D298" s="151"/>
      <c r="E298" s="151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  <c r="X298" s="151"/>
      <c r="Y298" s="151"/>
      <c r="Z298" s="151"/>
    </row>
    <row r="299" spans="1:26" ht="15.75" customHeight="1">
      <c r="A299" s="151"/>
      <c r="B299" s="151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  <c r="X299" s="151"/>
      <c r="Y299" s="151"/>
      <c r="Z299" s="151"/>
    </row>
    <row r="300" spans="1:26" ht="15.75" customHeight="1">
      <c r="A300" s="151"/>
      <c r="B300" s="151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  <c r="X300" s="151"/>
      <c r="Y300" s="151"/>
      <c r="Z300" s="151"/>
    </row>
    <row r="301" spans="1:26" ht="15.75" customHeight="1">
      <c r="A301" s="151"/>
      <c r="B301" s="151"/>
      <c r="C301" s="151"/>
      <c r="D301" s="151"/>
      <c r="E301" s="151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  <c r="X301" s="151"/>
      <c r="Y301" s="151"/>
      <c r="Z301" s="151"/>
    </row>
    <row r="302" spans="1:26" ht="15.75" customHeight="1">
      <c r="A302" s="151"/>
      <c r="B302" s="151"/>
      <c r="C302" s="151"/>
      <c r="D302" s="151"/>
      <c r="E302" s="151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  <c r="X302" s="151"/>
      <c r="Y302" s="151"/>
      <c r="Z302" s="151"/>
    </row>
    <row r="303" spans="1:26" ht="15.75" customHeight="1"/>
    <row r="304" spans="1:26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8">
    <mergeCell ref="E15:F15"/>
    <mergeCell ref="B17:G17"/>
    <mergeCell ref="B82:C82"/>
    <mergeCell ref="E9:F9"/>
    <mergeCell ref="E10:F10"/>
    <mergeCell ref="E11:F11"/>
    <mergeCell ref="E13:F13"/>
    <mergeCell ref="E14:F14"/>
  </mergeCells>
  <pageMargins left="0.748031" right="0.748031" top="0.98425200000000002" bottom="0.98425200000000002" header="0" footer="0"/>
  <pageSetup orientation="portrait"/>
  <headerFooter>
    <oddFooter>&amp;C000000&amp;P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G1000"/>
  <sheetViews>
    <sheetView workbookViewId="0"/>
  </sheetViews>
  <sheetFormatPr baseColWidth="10" defaultColWidth="14.42578125" defaultRowHeight="15" customHeight="1"/>
  <cols>
    <col min="1" max="5" width="14.42578125" customWidth="1"/>
    <col min="6" max="6" width="3.140625" customWidth="1"/>
  </cols>
  <sheetData>
    <row r="2" spans="1:4" ht="15" customHeight="1">
      <c r="A2" s="138" t="s">
        <v>105</v>
      </c>
      <c r="B2" s="151"/>
      <c r="C2" s="151"/>
      <c r="D2" s="151"/>
    </row>
    <row r="4" spans="1:4" ht="15" customHeight="1">
      <c r="A4" s="139" t="s">
        <v>106</v>
      </c>
      <c r="B4" s="151"/>
      <c r="C4" s="151"/>
      <c r="D4" s="151"/>
    </row>
    <row r="5" spans="1:4" ht="15" customHeight="1">
      <c r="A5" s="139" t="s">
        <v>107</v>
      </c>
      <c r="B5" s="151"/>
      <c r="C5" s="151"/>
      <c r="D5" s="151"/>
    </row>
    <row r="6" spans="1:4" ht="15" customHeight="1">
      <c r="A6" s="140" t="s">
        <v>108</v>
      </c>
      <c r="B6" s="151"/>
      <c r="C6" s="151"/>
      <c r="D6" s="151"/>
    </row>
    <row r="7" spans="1:4" ht="15" customHeight="1">
      <c r="A7" s="140" t="s">
        <v>109</v>
      </c>
      <c r="B7" s="151"/>
      <c r="C7" s="151"/>
      <c r="D7" s="151"/>
    </row>
    <row r="8" spans="1:4" ht="15" customHeight="1">
      <c r="A8" s="141" t="s">
        <v>110</v>
      </c>
      <c r="B8" s="151"/>
      <c r="C8" s="151"/>
      <c r="D8" s="151"/>
    </row>
    <row r="10" spans="1:4" ht="15" customHeight="1">
      <c r="A10" s="151"/>
      <c r="B10" s="140">
        <v>2</v>
      </c>
      <c r="C10" s="139" t="s">
        <v>111</v>
      </c>
      <c r="D10" s="151"/>
    </row>
    <row r="11" spans="1:4" ht="15" customHeight="1">
      <c r="A11" s="151"/>
      <c r="B11" s="140">
        <v>25</v>
      </c>
      <c r="C11" s="140" t="s">
        <v>112</v>
      </c>
      <c r="D11" s="151"/>
    </row>
    <row r="12" spans="1:4" ht="15" customHeight="1">
      <c r="A12" s="151"/>
      <c r="B12" s="139">
        <v>300</v>
      </c>
      <c r="C12" s="140" t="s">
        <v>113</v>
      </c>
      <c r="D12" s="151"/>
    </row>
    <row r="13" spans="1:4" ht="15" customHeight="1">
      <c r="A13" s="151"/>
      <c r="B13" s="142">
        <f>B12*B11*B10</f>
        <v>15000</v>
      </c>
      <c r="C13" s="138" t="s">
        <v>114</v>
      </c>
      <c r="D13" s="143"/>
    </row>
    <row r="16" spans="1:4" ht="15" customHeight="1">
      <c r="A16" s="144" t="s">
        <v>115</v>
      </c>
      <c r="B16" s="151"/>
      <c r="C16" s="151"/>
      <c r="D16" s="151"/>
    </row>
    <row r="18" spans="1:7" ht="30" customHeight="1">
      <c r="A18" s="151"/>
      <c r="B18" s="166" t="s">
        <v>116</v>
      </c>
      <c r="C18" s="167"/>
      <c r="D18" s="145" t="s">
        <v>117</v>
      </c>
      <c r="E18" s="166" t="s">
        <v>118</v>
      </c>
      <c r="F18" s="167"/>
      <c r="G18" s="151"/>
    </row>
    <row r="19" spans="1:7" ht="15" customHeight="1">
      <c r="A19" s="140" t="s">
        <v>119</v>
      </c>
      <c r="B19" s="140">
        <v>15000</v>
      </c>
      <c r="C19" s="140" t="s">
        <v>101</v>
      </c>
      <c r="D19" s="146">
        <v>0.8</v>
      </c>
      <c r="E19" s="140">
        <f>B19*D19</f>
        <v>12000</v>
      </c>
      <c r="F19" s="151"/>
      <c r="G19" s="151"/>
    </row>
    <row r="20" spans="1:7" ht="15" customHeight="1">
      <c r="A20" s="140" t="s">
        <v>120</v>
      </c>
      <c r="B20" s="140">
        <v>15000</v>
      </c>
      <c r="C20" s="140" t="s">
        <v>101</v>
      </c>
      <c r="D20" s="146">
        <f>D19</f>
        <v>0.8</v>
      </c>
      <c r="E20" s="140">
        <f t="shared" ref="E20:E21" si="0">D20*B20</f>
        <v>12000</v>
      </c>
      <c r="F20" s="151"/>
      <c r="G20" s="151"/>
    </row>
    <row r="21" spans="1:7" ht="15" customHeight="1">
      <c r="A21" s="140" t="s">
        <v>121</v>
      </c>
      <c r="B21" s="140">
        <v>15000</v>
      </c>
      <c r="C21" s="140" t="s">
        <v>101</v>
      </c>
      <c r="D21" s="146">
        <v>0.8</v>
      </c>
      <c r="E21" s="140">
        <f t="shared" si="0"/>
        <v>12000</v>
      </c>
      <c r="F21" s="151"/>
      <c r="G21" s="151"/>
    </row>
    <row r="22" spans="1:7" ht="15" customHeight="1">
      <c r="A22" s="141" t="s">
        <v>122</v>
      </c>
      <c r="B22" s="151"/>
      <c r="C22" s="151"/>
      <c r="D22" s="151"/>
      <c r="E22" s="140">
        <f>E21+E20+E19</f>
        <v>36000</v>
      </c>
      <c r="F22" s="151"/>
      <c r="G22" s="140" t="s">
        <v>123</v>
      </c>
    </row>
    <row r="23" spans="1:7" ht="15.75" customHeight="1">
      <c r="A23" s="151"/>
      <c r="B23" s="151"/>
      <c r="C23" s="151"/>
      <c r="D23" s="151"/>
      <c r="E23" s="151"/>
      <c r="F23" s="151"/>
      <c r="G23" s="151"/>
    </row>
    <row r="24" spans="1:7" ht="15.75" customHeight="1">
      <c r="A24" s="151"/>
      <c r="B24" s="151"/>
      <c r="C24" s="151"/>
      <c r="D24" s="151"/>
      <c r="E24" s="151"/>
      <c r="F24" s="151"/>
      <c r="G24" s="151"/>
    </row>
    <row r="25" spans="1:7" ht="15.75" customHeight="1">
      <c r="A25" s="140" t="s">
        <v>124</v>
      </c>
      <c r="B25" s="151"/>
      <c r="C25" s="151"/>
      <c r="D25" s="151"/>
      <c r="E25" s="151"/>
      <c r="F25" s="151"/>
      <c r="G25" s="151"/>
    </row>
    <row r="26" spans="1:7" ht="15.75" customHeight="1">
      <c r="A26" s="140">
        <v>1</v>
      </c>
      <c r="B26" s="140" t="s">
        <v>125</v>
      </c>
      <c r="C26" s="151"/>
      <c r="D26" s="151"/>
      <c r="E26" s="151"/>
      <c r="F26" s="151"/>
      <c r="G26" s="151"/>
    </row>
    <row r="27" spans="1:7" ht="15.75" customHeight="1">
      <c r="A27" s="140">
        <v>0.25</v>
      </c>
      <c r="B27" s="140" t="s">
        <v>126</v>
      </c>
      <c r="C27" s="151"/>
      <c r="D27" s="151"/>
      <c r="E27" s="151"/>
      <c r="F27" s="151"/>
      <c r="G27" s="151"/>
    </row>
    <row r="28" spans="1:7" ht="15.75" customHeight="1">
      <c r="A28" s="151"/>
      <c r="B28" s="151"/>
      <c r="C28" s="151"/>
      <c r="D28" s="151"/>
      <c r="E28" s="151"/>
      <c r="F28" s="151"/>
      <c r="G28" s="151"/>
    </row>
    <row r="29" spans="1:7" ht="15.75" customHeight="1">
      <c r="A29" s="140">
        <v>0.25</v>
      </c>
      <c r="B29" s="140">
        <v>6</v>
      </c>
      <c r="C29" s="139" t="s">
        <v>127</v>
      </c>
      <c r="D29" s="151"/>
      <c r="E29" s="151"/>
      <c r="F29" s="151"/>
      <c r="G29" s="151"/>
    </row>
    <row r="30" spans="1:7" ht="15.75" customHeight="1">
      <c r="A30" s="151"/>
      <c r="B30" s="140">
        <f>B29*A29</f>
        <v>1.5</v>
      </c>
      <c r="C30" s="140" t="s">
        <v>128</v>
      </c>
      <c r="D30" s="151"/>
      <c r="E30" s="151"/>
      <c r="F30" s="151"/>
      <c r="G30" s="151"/>
    </row>
    <row r="31" spans="1:7" ht="15.75" customHeight="1">
      <c r="A31" s="151"/>
      <c r="B31" s="140">
        <f>B30*52</f>
        <v>78</v>
      </c>
      <c r="C31" s="140" t="s">
        <v>129</v>
      </c>
      <c r="D31" s="151"/>
      <c r="E31" s="151"/>
      <c r="F31" s="151"/>
      <c r="G31" s="151"/>
    </row>
    <row r="32" spans="1:7" ht="15.75" customHeight="1">
      <c r="A32" s="151"/>
      <c r="B32" s="151"/>
      <c r="C32" s="34"/>
      <c r="D32" s="151"/>
      <c r="E32" s="151"/>
      <c r="F32" s="151"/>
      <c r="G32" s="151"/>
    </row>
    <row r="33" spans="2:5" ht="15.75" customHeight="1">
      <c r="B33" s="59" t="s">
        <v>29</v>
      </c>
      <c r="C33" s="18" t="s">
        <v>31</v>
      </c>
      <c r="D33" s="60"/>
      <c r="E33" s="20" t="s">
        <v>32</v>
      </c>
    </row>
    <row r="34" spans="2:5" ht="15.75" customHeight="1">
      <c r="B34" s="59" t="s">
        <v>33</v>
      </c>
      <c r="C34" s="34" t="s">
        <v>31</v>
      </c>
      <c r="D34" s="60"/>
      <c r="E34" s="20" t="s">
        <v>32</v>
      </c>
    </row>
    <row r="35" spans="2:5" ht="15.75" customHeight="1">
      <c r="B35" s="59" t="s">
        <v>34</v>
      </c>
      <c r="C35" s="18" t="s">
        <v>35</v>
      </c>
      <c r="D35" s="60"/>
      <c r="E35" s="20" t="s">
        <v>32</v>
      </c>
    </row>
    <row r="36" spans="2:5" ht="15.75" customHeight="1">
      <c r="B36" s="59" t="s">
        <v>36</v>
      </c>
      <c r="C36" s="34" t="s">
        <v>35</v>
      </c>
      <c r="D36" s="60"/>
      <c r="E36" s="20" t="s">
        <v>32</v>
      </c>
    </row>
    <row r="37" spans="2:5" ht="15.75" customHeight="1">
      <c r="B37" s="59" t="s">
        <v>37</v>
      </c>
      <c r="C37" s="18" t="s">
        <v>38</v>
      </c>
      <c r="D37" s="60"/>
      <c r="E37" s="20" t="s">
        <v>32</v>
      </c>
    </row>
    <row r="38" spans="2:5" ht="15.75" customHeight="1">
      <c r="B38" s="59" t="s">
        <v>39</v>
      </c>
      <c r="C38" s="34" t="s">
        <v>40</v>
      </c>
      <c r="D38" s="60"/>
      <c r="E38" s="20" t="s">
        <v>32</v>
      </c>
    </row>
    <row r="39" spans="2:5" ht="15.75" customHeight="1">
      <c r="B39" s="59" t="s">
        <v>41</v>
      </c>
      <c r="C39" s="18" t="s">
        <v>42</v>
      </c>
      <c r="D39" s="60"/>
      <c r="E39" s="20" t="s">
        <v>32</v>
      </c>
    </row>
    <row r="40" spans="2:5" ht="15.75" customHeight="1">
      <c r="B40" s="59" t="s">
        <v>43</v>
      </c>
      <c r="C40" s="34" t="s">
        <v>42</v>
      </c>
      <c r="D40" s="60"/>
      <c r="E40" s="20" t="s">
        <v>32</v>
      </c>
    </row>
    <row r="41" spans="2:5" ht="15.75" customHeight="1">
      <c r="B41" s="59" t="s">
        <v>44</v>
      </c>
      <c r="C41" s="18" t="s">
        <v>40</v>
      </c>
      <c r="D41" s="60"/>
      <c r="E41" s="20" t="s">
        <v>32</v>
      </c>
    </row>
    <row r="42" spans="2:5" ht="15.75" customHeight="1">
      <c r="B42" s="35" t="s">
        <v>45</v>
      </c>
      <c r="C42" s="34" t="s">
        <v>46</v>
      </c>
      <c r="D42" s="147"/>
      <c r="E42" s="36" t="s">
        <v>32</v>
      </c>
    </row>
    <row r="43" spans="2:5" ht="15.75" customHeight="1">
      <c r="B43" s="59" t="s">
        <v>47</v>
      </c>
      <c r="C43" s="18" t="s">
        <v>42</v>
      </c>
      <c r="D43" s="60"/>
      <c r="E43" s="59"/>
    </row>
    <row r="44" spans="2:5" ht="15.75" customHeight="1">
      <c r="B44" s="148" t="s">
        <v>130</v>
      </c>
      <c r="C44" s="149">
        <f>C43+C42+C41+C40+C39+C38+C37+C36+C35+C34+C33</f>
        <v>78</v>
      </c>
      <c r="D44" s="151"/>
      <c r="E44" s="151"/>
    </row>
    <row r="45" spans="2:5" ht="15.75" customHeight="1">
      <c r="B45" s="151"/>
      <c r="C45" s="150">
        <f>78-C44</f>
        <v>0</v>
      </c>
      <c r="D45" s="151"/>
      <c r="E45" s="151"/>
    </row>
    <row r="46" spans="2:5" ht="15.75" customHeight="1">
      <c r="B46" s="151"/>
      <c r="C46" s="151"/>
      <c r="D46" s="151"/>
      <c r="E46" s="151"/>
    </row>
    <row r="47" spans="2:5" ht="15.75" customHeight="1">
      <c r="B47" s="151"/>
      <c r="C47" s="151"/>
      <c r="D47" s="151"/>
      <c r="E47" s="151"/>
    </row>
    <row r="48" spans="2:5" ht="15.75" customHeight="1">
      <c r="B48" s="151"/>
      <c r="C48" s="151"/>
      <c r="D48" s="151"/>
      <c r="E48" s="151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8:C18"/>
    <mergeCell ref="E18:F1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Plantas 16 x 17</vt:lpstr>
      <vt:lpstr>Hoja 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Olguita</dc:creator>
  <cp:keywords/>
  <dc:description/>
  <cp:lastModifiedBy>Usuario</cp:lastModifiedBy>
  <cp:revision/>
  <dcterms:created xsi:type="dcterms:W3CDTF">2021-02-23T18:10:54Z</dcterms:created>
  <dcterms:modified xsi:type="dcterms:W3CDTF">2021-04-06T15:14:28Z</dcterms:modified>
  <cp:category/>
  <cp:contentStatus/>
</cp:coreProperties>
</file>