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La Calera\"/>
    </mc:Choice>
  </mc:AlternateContent>
  <bookViews>
    <workbookView xWindow="0" yWindow="0" windowWidth="20490" windowHeight="7155"/>
  </bookViews>
  <sheets>
    <sheet name="Maíz gr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36" i="1"/>
  <c r="G37" i="1"/>
  <c r="G38" i="1"/>
  <c r="G39" i="1"/>
  <c r="G40" i="1"/>
  <c r="G41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3" i="1"/>
  <c r="G64" i="1"/>
  <c r="G66" i="1"/>
  <c r="G67" i="1"/>
  <c r="G68" i="1"/>
  <c r="E94" i="1"/>
  <c r="C94" i="1"/>
  <c r="D94" i="1"/>
  <c r="C87" i="1"/>
  <c r="G12" i="1"/>
  <c r="C83" i="1"/>
  <c r="G69" i="1"/>
  <c r="C86" i="1"/>
  <c r="C85" i="1"/>
  <c r="G70" i="1"/>
  <c r="C88" i="1"/>
  <c r="C89" i="1"/>
  <c r="D88" i="1"/>
  <c r="D86" i="1"/>
  <c r="D83" i="1"/>
  <c r="D87" i="1"/>
  <c r="D85" i="1"/>
  <c r="D89" i="1"/>
</calcChain>
</file>

<file path=xl/sharedStrings.xml><?xml version="1.0" encoding="utf-8"?>
<sst xmlns="http://schemas.openxmlformats.org/spreadsheetml/2006/main" count="163" uniqueCount="108">
  <si>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</si>
  <si>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</si>
  <si>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</si>
  <si>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</si>
  <si>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</si>
  <si>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</si>
  <si>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</si>
  <si>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</si>
  <si>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</si>
  <si>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</si>
  <si>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</si>
  <si>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</si>
  <si>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</si>
  <si>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</si>
  <si>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</si>
  <si>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</si>
  <si>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</si>
  <si>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</si>
  <si>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</si>
  <si>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</si>
  <si>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</si>
  <si>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</si>
  <si>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</si>
  <si>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</si>
  <si>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</si>
  <si>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</si>
  <si>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</si>
  <si>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</si>
  <si>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</si>
  <si>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</si>
  <si>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</si>
  <si>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</si>
  <si>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</si>
  <si>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</si>
  <si>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</si>
  <si>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</si>
  <si>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</si>
  <si>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</si>
  <si>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</si>
  <si>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</si>
  <si>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</si>
  <si>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</si>
  <si>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</si>
  <si>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</si>
  <si>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</si>
  <si>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</si>
  <si>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</si>
  <si>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</si>
  <si>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</si>
  <si>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</si>
  <si>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</si>
  <si>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</si>
  <si>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</si>
  <si>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</si>
  <si>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</si>
  <si>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</si>
  <si>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</si>
  <si>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</si>
  <si>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</si>
  <si>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</si>
  <si>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</si>
  <si>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</si>
  <si>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VALPARAISO</t>
  </si>
  <si>
    <t>LA CALERA</t>
  </si>
  <si>
    <t>MERCADO INTERNO</t>
  </si>
  <si>
    <t>Aplicación fitosanitarios</t>
  </si>
  <si>
    <t>Riegos</t>
  </si>
  <si>
    <t>marzo</t>
  </si>
  <si>
    <t>Aradura de cincel</t>
  </si>
  <si>
    <t>Rastrajes</t>
  </si>
  <si>
    <t>Melgadura</t>
  </si>
  <si>
    <t>Acequiadura</t>
  </si>
  <si>
    <t>INSECTICIDA</t>
  </si>
  <si>
    <t>FUNGICIDA</t>
  </si>
  <si>
    <t>Urea</t>
  </si>
  <si>
    <t>MAYO</t>
  </si>
  <si>
    <t>HELADAS, LLUVIAS EXTEMPORANEAS</t>
  </si>
  <si>
    <t>Siembra</t>
  </si>
  <si>
    <t>Aplicación de fertilizante</t>
  </si>
  <si>
    <t>Aplicación de agroquimicos</t>
  </si>
  <si>
    <t>Aplicación de herbicidas porst-emergencia</t>
  </si>
  <si>
    <t>ZANAHORIA</t>
  </si>
  <si>
    <t>L</t>
  </si>
  <si>
    <t>Zero</t>
  </si>
  <si>
    <t>Amistar top</t>
  </si>
  <si>
    <t>Metalaxil</t>
  </si>
  <si>
    <t xml:space="preserve">Tiburon </t>
  </si>
  <si>
    <t>Semilla</t>
  </si>
  <si>
    <t>Fosfato Monoamónico</t>
  </si>
  <si>
    <t>Salitre Pro K</t>
  </si>
  <si>
    <t>Trigard</t>
  </si>
  <si>
    <t>Clorpirifos</t>
  </si>
  <si>
    <t>PRECIO ESPERADO ($/Kg)</t>
  </si>
  <si>
    <t>Cosecha</t>
  </si>
  <si>
    <t>TAKASAKI</t>
  </si>
  <si>
    <t>HIJUELAS-NOGALES</t>
  </si>
  <si>
    <t>junio</t>
  </si>
  <si>
    <t>JUNIO</t>
  </si>
  <si>
    <t>febrero</t>
  </si>
  <si>
    <t>febrero.junio</t>
  </si>
  <si>
    <t>marzo-junio</t>
  </si>
  <si>
    <t>enero</t>
  </si>
  <si>
    <t>U</t>
  </si>
  <si>
    <t>Sacos</t>
  </si>
  <si>
    <t>RENDIMIENTO (KG/Há.)</t>
  </si>
  <si>
    <t>Rendimiento (KG/hà)</t>
  </si>
  <si>
    <t>Costo unitario ($/KG) (*)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</si>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</sst>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.00\ _€_-;\-* #,##0.00\ _€_-;_-* &quot;-&quot;??\ _€_-;_-@_-"/>
    <numFmt numFmtId="169" formatCode="_-* #,##0_-;\-* #,##0_-;_-* &quot;-&quot;??_-;_-@_-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9" fillId="0" borderId="0" applyFont="0" applyFill="0" applyBorder="0" applyAlignment="0" applyProtection="0"/>
    <xf numFmtId="168" fontId="1" fillId="0" borderId="22" applyFont="0" applyFill="0" applyBorder="0" applyAlignment="0" applyProtection="0"/>
    <xf numFmtId="41" fontId="23" fillId="0" borderId="0" applyFont="0" applyFill="0" applyBorder="0" applyAlignment="0" applyProtection="0"/>
  </cellStyleXfs>
  <cellXfs count="16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/>
    <xf numFmtId="49" fontId="5" fillId="2" borderId="5" xfId="0" applyNumberFormat="1" applyFont="1" applyFill="1" applyBorder="1" applyAlignment="1">
      <alignment vertical="center" wrapText="1"/>
    </xf>
    <xf numFmtId="0" fontId="6" fillId="2" borderId="7" xfId="0" applyFont="1" applyFill="1" applyBorder="1" applyAlignment="1"/>
    <xf numFmtId="49" fontId="5" fillId="2" borderId="6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right" wrapText="1"/>
    </xf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3" fontId="5" fillId="2" borderId="6" xfId="0" applyNumberFormat="1" applyFont="1" applyFill="1" applyBorder="1" applyAlignment="1">
      <alignment horizontal="right" wrapText="1"/>
    </xf>
    <xf numFmtId="14" fontId="5" fillId="2" borderId="6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3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wrapText="1"/>
    </xf>
    <xf numFmtId="3" fontId="3" fillId="2" borderId="12" xfId="0" applyNumberFormat="1" applyFont="1" applyFill="1" applyBorder="1" applyAlignment="1"/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3" fontId="3" fillId="2" borderId="18" xfId="0" applyNumberFormat="1" applyFont="1" applyFill="1" applyBorder="1" applyAlignment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/>
    </xf>
    <xf numFmtId="165" fontId="5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2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3" fillId="2" borderId="25" xfId="0" applyFont="1" applyFill="1" applyBorder="1" applyAlignment="1"/>
    <xf numFmtId="3" fontId="3" fillId="2" borderId="25" xfId="0" applyNumberFormat="1" applyFont="1" applyFill="1" applyBorder="1" applyAlignment="1"/>
    <xf numFmtId="49" fontId="2" fillId="5" borderId="26" xfId="0" applyNumberFormat="1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166" fontId="2" fillId="5" borderId="28" xfId="0" applyNumberFormat="1" applyFont="1" applyFill="1" applyBorder="1" applyAlignment="1">
      <alignment vertical="center"/>
    </xf>
    <xf numFmtId="49" fontId="2" fillId="3" borderId="29" xfId="0" applyNumberFormat="1" applyFont="1" applyFill="1" applyBorder="1" applyAlignment="1">
      <alignment vertical="center"/>
    </xf>
    <xf numFmtId="166" fontId="2" fillId="3" borderId="30" xfId="0" applyNumberFormat="1" applyFont="1" applyFill="1" applyBorder="1" applyAlignment="1">
      <alignment vertical="center"/>
    </xf>
    <xf numFmtId="49" fontId="2" fillId="5" borderId="29" xfId="0" applyNumberFormat="1" applyFont="1" applyFill="1" applyBorder="1" applyAlignment="1">
      <alignment vertical="center"/>
    </xf>
    <xf numFmtId="166" fontId="2" fillId="5" borderId="30" xfId="0" applyNumberFormat="1" applyFont="1" applyFill="1" applyBorder="1" applyAlignment="1">
      <alignment vertical="center"/>
    </xf>
    <xf numFmtId="49" fontId="2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2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20" fillId="0" borderId="56" xfId="0" applyFont="1" applyBorder="1" applyAlignment="1">
      <alignment vertical="center"/>
    </xf>
    <xf numFmtId="0" fontId="20" fillId="0" borderId="56" xfId="0" applyFont="1" applyBorder="1" applyAlignment="1">
      <alignment horizontal="center" vertical="center"/>
    </xf>
    <xf numFmtId="1" fontId="20" fillId="0" borderId="56" xfId="0" applyNumberFormat="1" applyFont="1" applyBorder="1" applyAlignment="1">
      <alignment horizontal="center" vertical="center"/>
    </xf>
    <xf numFmtId="0" fontId="20" fillId="10" borderId="56" xfId="0" applyFont="1" applyFill="1" applyBorder="1" applyAlignment="1">
      <alignment horizontal="center" vertical="center"/>
    </xf>
    <xf numFmtId="3" fontId="20" fillId="0" borderId="56" xfId="0" applyNumberFormat="1" applyFont="1" applyBorder="1" applyAlignment="1">
      <alignment horizontal="right" vertical="center"/>
    </xf>
    <xf numFmtId="0" fontId="20" fillId="0" borderId="56" xfId="0" applyFont="1" applyBorder="1" applyAlignment="1">
      <alignment vertical="center" wrapText="1"/>
    </xf>
    <xf numFmtId="2" fontId="20" fillId="0" borderId="56" xfId="0" applyNumberFormat="1" applyFont="1" applyBorder="1" applyAlignment="1">
      <alignment horizontal="center" vertical="center"/>
    </xf>
    <xf numFmtId="43" fontId="20" fillId="10" borderId="56" xfId="1" applyFont="1" applyFill="1" applyBorder="1" applyAlignment="1">
      <alignment horizontal="center" vertical="center"/>
    </xf>
    <xf numFmtId="3" fontId="21" fillId="2" borderId="6" xfId="0" applyNumberFormat="1" applyFont="1" applyFill="1" applyBorder="1" applyAlignment="1">
      <alignment horizontal="right" wrapText="1"/>
    </xf>
    <xf numFmtId="3" fontId="21" fillId="10" borderId="6" xfId="0" applyNumberFormat="1" applyFont="1" applyFill="1" applyBorder="1" applyAlignment="1">
      <alignment horizontal="right" vertical="center" wrapText="1"/>
    </xf>
    <xf numFmtId="0" fontId="21" fillId="0" borderId="56" xfId="0" applyFont="1" applyFill="1" applyBorder="1" applyAlignment="1">
      <alignment horizontal="left" vertical="center"/>
    </xf>
    <xf numFmtId="0" fontId="21" fillId="0" borderId="56" xfId="0" applyFont="1" applyFill="1" applyBorder="1" applyAlignment="1">
      <alignment horizontal="center" vertical="center"/>
    </xf>
    <xf numFmtId="169" fontId="20" fillId="0" borderId="56" xfId="2" applyNumberFormat="1" applyFont="1" applyBorder="1" applyAlignment="1">
      <alignment horizontal="center" vertical="center"/>
    </xf>
    <xf numFmtId="0" fontId="22" fillId="0" borderId="56" xfId="0" applyFont="1" applyBorder="1" applyAlignment="1">
      <alignment vertical="center"/>
    </xf>
    <xf numFmtId="3" fontId="20" fillId="0" borderId="56" xfId="0" applyNumberFormat="1" applyFont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 vertical="center" wrapText="1"/>
    </xf>
    <xf numFmtId="49" fontId="5" fillId="2" borderId="6" xfId="0" applyNumberFormat="1" applyFont="1" applyFill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5" fontId="20" fillId="0" borderId="56" xfId="0" applyNumberFormat="1" applyFont="1" applyBorder="1" applyAlignment="1">
      <alignment horizontal="center" vertical="center"/>
    </xf>
    <xf numFmtId="0" fontId="20" fillId="0" borderId="57" xfId="0" applyFont="1" applyBorder="1" applyAlignment="1">
      <alignment vertical="center" wrapText="1"/>
    </xf>
    <xf numFmtId="0" fontId="20" fillId="0" borderId="57" xfId="0" applyFont="1" applyBorder="1" applyAlignment="1">
      <alignment horizontal="center" vertical="center"/>
    </xf>
    <xf numFmtId="1" fontId="20" fillId="0" borderId="57" xfId="0" applyNumberFormat="1" applyFont="1" applyBorder="1" applyAlignment="1">
      <alignment horizontal="center" vertical="center"/>
    </xf>
    <xf numFmtId="3" fontId="20" fillId="0" borderId="57" xfId="0" applyNumberFormat="1" applyFont="1" applyBorder="1" applyAlignment="1">
      <alignment horizontal="right" vertical="center"/>
    </xf>
    <xf numFmtId="3" fontId="21" fillId="2" borderId="58" xfId="0" applyNumberFormat="1" applyFont="1" applyFill="1" applyBorder="1" applyAlignment="1">
      <alignment horizontal="right" wrapText="1"/>
    </xf>
    <xf numFmtId="49" fontId="8" fillId="3" borderId="59" xfId="0" applyNumberFormat="1" applyFont="1" applyFill="1" applyBorder="1" applyAlignment="1">
      <alignment vertical="center"/>
    </xf>
    <xf numFmtId="0" fontId="8" fillId="3" borderId="59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vertical="center"/>
    </xf>
    <xf numFmtId="3" fontId="8" fillId="3" borderId="59" xfId="0" applyNumberFormat="1" applyFont="1" applyFill="1" applyBorder="1" applyAlignment="1">
      <alignment vertical="center"/>
    </xf>
    <xf numFmtId="3" fontId="21" fillId="2" borderId="56" xfId="0" applyNumberFormat="1" applyFont="1" applyFill="1" applyBorder="1" applyAlignment="1">
      <alignment horizontal="right" wrapText="1"/>
    </xf>
    <xf numFmtId="41" fontId="13" fillId="8" borderId="54" xfId="3" applyFont="1" applyFill="1" applyBorder="1" applyAlignment="1">
      <alignment vertical="center"/>
    </xf>
    <xf numFmtId="41" fontId="13" fillId="8" borderId="55" xfId="3" applyFont="1" applyFill="1" applyBorder="1" applyAlignment="1">
      <alignment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4">
    <cellStyle name="Millares" xfId="1" builtinId="3"/>
    <cellStyle name="Millares [0]" xfId="3" builtinId="6"/>
    <cellStyle name="Millares 3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topLeftCell="B79" zoomScale="120" zoomScaleNormal="120" workbookViewId="0">
      <selection activeCell="C31" sqref="C31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28515625" style="1" customWidth="1"/>
    <col min="4" max="4" width="9.42578125" style="1" customWidth="1"/>
    <col min="5" max="5" width="14.42578125" style="1" customWidth="1"/>
    <col min="6" max="6" width="11" style="1" customWidth="1"/>
    <col min="7" max="7" width="12.28515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1" t="s">
        <v>81</v>
      </c>
      <c r="D9" s="7"/>
      <c r="E9" s="157" t="s">
        <v>104</v>
      </c>
      <c r="F9" s="158"/>
      <c r="G9" s="138">
        <v>30000</v>
      </c>
    </row>
    <row r="10" spans="1:7" ht="38.25" customHeight="1">
      <c r="A10" s="5"/>
      <c r="B10" s="8" t="s">
        <v>1</v>
      </c>
      <c r="C10" s="137" t="s">
        <v>94</v>
      </c>
      <c r="D10" s="9"/>
      <c r="E10" s="155" t="s">
        <v>2</v>
      </c>
      <c r="F10" s="156"/>
      <c r="G10" s="11" t="s">
        <v>75</v>
      </c>
    </row>
    <row r="11" spans="1:7" ht="18" customHeight="1">
      <c r="A11" s="5"/>
      <c r="B11" s="8" t="s">
        <v>3</v>
      </c>
      <c r="C11" s="11" t="s">
        <v>61</v>
      </c>
      <c r="D11" s="9"/>
      <c r="E11" s="155" t="s">
        <v>92</v>
      </c>
      <c r="F11" s="156"/>
      <c r="G11" s="139">
        <v>200</v>
      </c>
    </row>
    <row r="12" spans="1:7" ht="11.25" customHeight="1">
      <c r="A12" s="5"/>
      <c r="B12" s="8" t="s">
        <v>4</v>
      </c>
      <c r="C12" s="12" t="s">
        <v>62</v>
      </c>
      <c r="D12" s="9"/>
      <c r="E12" s="13" t="s">
        <v>5</v>
      </c>
      <c r="F12" s="14"/>
      <c r="G12" s="15">
        <f>G9*G11</f>
        <v>6000000</v>
      </c>
    </row>
    <row r="13" spans="1:7" ht="11.25" customHeight="1">
      <c r="A13" s="5"/>
      <c r="B13" s="8" t="s">
        <v>6</v>
      </c>
      <c r="C13" s="11" t="s">
        <v>63</v>
      </c>
      <c r="D13" s="9"/>
      <c r="E13" s="155" t="s">
        <v>7</v>
      </c>
      <c r="F13" s="156"/>
      <c r="G13" s="11" t="s">
        <v>64</v>
      </c>
    </row>
    <row r="14" spans="1:7" ht="13.5" customHeight="1">
      <c r="A14" s="5"/>
      <c r="B14" s="8" t="s">
        <v>8</v>
      </c>
      <c r="C14" s="11" t="s">
        <v>95</v>
      </c>
      <c r="D14" s="9"/>
      <c r="E14" s="155" t="s">
        <v>9</v>
      </c>
      <c r="F14" s="156"/>
      <c r="G14" s="11" t="s">
        <v>97</v>
      </c>
    </row>
    <row r="15" spans="1:7" ht="25.5" customHeight="1">
      <c r="A15" s="5"/>
      <c r="B15" s="8" t="s">
        <v>10</v>
      </c>
      <c r="C15" s="16">
        <v>44256</v>
      </c>
      <c r="D15" s="9"/>
      <c r="E15" s="159" t="s">
        <v>11</v>
      </c>
      <c r="F15" s="160"/>
      <c r="G15" s="12" t="s">
        <v>76</v>
      </c>
    </row>
    <row r="16" spans="1:7" ht="12" customHeight="1">
      <c r="A16" s="2"/>
      <c r="B16" s="17"/>
      <c r="C16" s="18"/>
      <c r="D16" s="19"/>
      <c r="E16" s="20"/>
      <c r="F16" s="20"/>
      <c r="G16" s="21"/>
    </row>
    <row r="17" spans="1:7" ht="12" customHeight="1">
      <c r="A17" s="22"/>
      <c r="B17" s="161" t="s">
        <v>12</v>
      </c>
      <c r="C17" s="162"/>
      <c r="D17" s="162"/>
      <c r="E17" s="162"/>
      <c r="F17" s="162"/>
      <c r="G17" s="162"/>
    </row>
    <row r="18" spans="1:7" ht="12" customHeight="1">
      <c r="A18" s="2"/>
      <c r="B18" s="23"/>
      <c r="C18" s="24"/>
      <c r="D18" s="24"/>
      <c r="E18" s="24"/>
      <c r="F18" s="25"/>
      <c r="G18" s="25"/>
    </row>
    <row r="19" spans="1:7" ht="12" customHeight="1">
      <c r="A19" s="5"/>
      <c r="B19" s="26" t="s">
        <v>13</v>
      </c>
      <c r="C19" s="27"/>
      <c r="D19" s="28"/>
      <c r="E19" s="28"/>
      <c r="F19" s="28"/>
      <c r="G19" s="28"/>
    </row>
    <row r="20" spans="1:7" ht="24" customHeight="1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</row>
    <row r="21" spans="1:7" ht="16.5" customHeight="1">
      <c r="A21" s="22"/>
      <c r="B21" s="120" t="s">
        <v>77</v>
      </c>
      <c r="C21" s="121" t="s">
        <v>20</v>
      </c>
      <c r="D21" s="122">
        <v>1</v>
      </c>
      <c r="E21" s="123" t="s">
        <v>98</v>
      </c>
      <c r="F21" s="124">
        <v>20000</v>
      </c>
      <c r="G21" s="129">
        <f>(D21*F21)</f>
        <v>20000</v>
      </c>
    </row>
    <row r="22" spans="1:7" ht="21" customHeight="1">
      <c r="A22" s="22"/>
      <c r="B22" s="125" t="s">
        <v>78</v>
      </c>
      <c r="C22" s="121" t="s">
        <v>20</v>
      </c>
      <c r="D22" s="126">
        <v>2</v>
      </c>
      <c r="E22" s="123" t="s">
        <v>98</v>
      </c>
      <c r="F22" s="124">
        <v>20000</v>
      </c>
      <c r="G22" s="129">
        <f t="shared" ref="G22:G26" si="0">(D22*F22)</f>
        <v>40000</v>
      </c>
    </row>
    <row r="23" spans="1:7" ht="15" customHeight="1">
      <c r="A23" s="22"/>
      <c r="B23" s="125" t="s">
        <v>80</v>
      </c>
      <c r="C23" s="121" t="s">
        <v>20</v>
      </c>
      <c r="D23" s="122">
        <v>1</v>
      </c>
      <c r="E23" s="123" t="s">
        <v>67</v>
      </c>
      <c r="F23" s="124">
        <v>20000</v>
      </c>
      <c r="G23" s="129">
        <f t="shared" si="0"/>
        <v>20000</v>
      </c>
    </row>
    <row r="24" spans="1:7" ht="12.75" customHeight="1">
      <c r="A24" s="22"/>
      <c r="B24" s="120" t="s">
        <v>79</v>
      </c>
      <c r="C24" s="121" t="s">
        <v>20</v>
      </c>
      <c r="D24" s="122">
        <v>3</v>
      </c>
      <c r="E24" s="127" t="s">
        <v>100</v>
      </c>
      <c r="F24" s="124">
        <v>20000</v>
      </c>
      <c r="G24" s="128">
        <f t="shared" si="0"/>
        <v>60000</v>
      </c>
    </row>
    <row r="25" spans="1:7" ht="12.75" customHeight="1">
      <c r="A25" s="22"/>
      <c r="B25" s="141" t="s">
        <v>66</v>
      </c>
      <c r="C25" s="142" t="s">
        <v>20</v>
      </c>
      <c r="D25" s="143">
        <v>10</v>
      </c>
      <c r="E25" s="142" t="s">
        <v>99</v>
      </c>
      <c r="F25" s="144">
        <v>20000</v>
      </c>
      <c r="G25" s="145">
        <f t="shared" si="0"/>
        <v>200000</v>
      </c>
    </row>
    <row r="26" spans="1:7" ht="12.75" customHeight="1">
      <c r="A26" s="77"/>
      <c r="B26" s="125" t="s">
        <v>93</v>
      </c>
      <c r="C26" s="121" t="s">
        <v>20</v>
      </c>
      <c r="D26" s="122">
        <v>12</v>
      </c>
      <c r="E26" s="121" t="s">
        <v>96</v>
      </c>
      <c r="F26" s="124">
        <v>20000</v>
      </c>
      <c r="G26" s="150">
        <f t="shared" si="0"/>
        <v>240000</v>
      </c>
    </row>
    <row r="27" spans="1:7" ht="12.75" customHeight="1">
      <c r="A27" s="22"/>
      <c r="B27" s="146" t="s">
        <v>21</v>
      </c>
      <c r="C27" s="147"/>
      <c r="D27" s="147"/>
      <c r="E27" s="147"/>
      <c r="F27" s="148"/>
      <c r="G27" s="149">
        <f>SUM(G21:G26)</f>
        <v>580000</v>
      </c>
    </row>
    <row r="28" spans="1:7" ht="12" customHeight="1">
      <c r="A28" s="2"/>
      <c r="B28" s="23"/>
      <c r="C28" s="25"/>
      <c r="D28" s="25"/>
      <c r="E28" s="25"/>
      <c r="F28" s="31"/>
      <c r="G28" s="31"/>
    </row>
    <row r="29" spans="1:7" ht="12" customHeight="1">
      <c r="A29" s="5"/>
      <c r="B29" s="32" t="s">
        <v>22</v>
      </c>
      <c r="C29" s="33"/>
      <c r="D29" s="34"/>
      <c r="E29" s="34"/>
      <c r="F29" s="35"/>
      <c r="G29" s="35"/>
    </row>
    <row r="30" spans="1:7" ht="24" customHeight="1">
      <c r="A30" s="5"/>
      <c r="B30" s="36" t="s">
        <v>14</v>
      </c>
      <c r="C30" s="37" t="s">
        <v>15</v>
      </c>
      <c r="D30" s="37" t="s">
        <v>16</v>
      </c>
      <c r="E30" s="36" t="s">
        <v>17</v>
      </c>
      <c r="F30" s="37" t="s">
        <v>18</v>
      </c>
      <c r="G30" s="36" t="s">
        <v>19</v>
      </c>
    </row>
    <row r="31" spans="1:7" ht="12" customHeight="1">
      <c r="A31" s="5"/>
      <c r="B31" s="38"/>
      <c r="C31" s="39"/>
      <c r="D31" s="39"/>
      <c r="E31" s="39"/>
      <c r="F31" s="38"/>
      <c r="G31" s="38"/>
    </row>
    <row r="32" spans="1:7" ht="12" customHeight="1">
      <c r="A32" s="5"/>
      <c r="B32" s="40" t="s">
        <v>23</v>
      </c>
      <c r="C32" s="41"/>
      <c r="D32" s="41"/>
      <c r="E32" s="41"/>
      <c r="F32" s="42"/>
      <c r="G32" s="42"/>
    </row>
    <row r="33" spans="1:11" ht="12" customHeight="1">
      <c r="A33" s="2"/>
      <c r="B33" s="43"/>
      <c r="C33" s="44"/>
      <c r="D33" s="44"/>
      <c r="E33" s="44"/>
      <c r="F33" s="45"/>
      <c r="G33" s="45"/>
    </row>
    <row r="34" spans="1:11" ht="12" customHeight="1">
      <c r="A34" s="5"/>
      <c r="B34" s="32" t="s">
        <v>24</v>
      </c>
      <c r="C34" s="33"/>
      <c r="D34" s="34"/>
      <c r="E34" s="34"/>
      <c r="F34" s="35"/>
      <c r="G34" s="35"/>
    </row>
    <row r="35" spans="1:11" ht="24" customHeight="1">
      <c r="A35" s="5"/>
      <c r="B35" s="46" t="s">
        <v>14</v>
      </c>
      <c r="C35" s="46" t="s">
        <v>15</v>
      </c>
      <c r="D35" s="46" t="s">
        <v>16</v>
      </c>
      <c r="E35" s="46" t="s">
        <v>17</v>
      </c>
      <c r="F35" s="47" t="s">
        <v>18</v>
      </c>
      <c r="G35" s="46" t="s">
        <v>19</v>
      </c>
    </row>
    <row r="36" spans="1:11" ht="12.75" customHeight="1">
      <c r="A36" s="22"/>
      <c r="B36" s="130" t="s">
        <v>68</v>
      </c>
      <c r="C36" s="121" t="s">
        <v>25</v>
      </c>
      <c r="D36" s="131">
        <v>0.4</v>
      </c>
      <c r="E36" s="131" t="s">
        <v>101</v>
      </c>
      <c r="F36" s="15">
        <v>135000</v>
      </c>
      <c r="G36" s="15">
        <f>(D36*F36)</f>
        <v>54000</v>
      </c>
    </row>
    <row r="37" spans="1:11" ht="12.75" customHeight="1">
      <c r="A37" s="22"/>
      <c r="B37" s="120" t="s">
        <v>69</v>
      </c>
      <c r="C37" s="121" t="s">
        <v>25</v>
      </c>
      <c r="D37" s="131">
        <v>0.4</v>
      </c>
      <c r="E37" s="131" t="s">
        <v>101</v>
      </c>
      <c r="F37" s="15">
        <v>135000</v>
      </c>
      <c r="G37" s="15">
        <f t="shared" ref="G37:G40" si="1">(D37*F37)</f>
        <v>54000</v>
      </c>
    </row>
    <row r="38" spans="1:11" ht="12.75" customHeight="1">
      <c r="A38" s="22"/>
      <c r="B38" s="120" t="s">
        <v>65</v>
      </c>
      <c r="C38" s="121" t="s">
        <v>25</v>
      </c>
      <c r="D38" s="131">
        <v>0.2</v>
      </c>
      <c r="E38" s="131" t="s">
        <v>100</v>
      </c>
      <c r="F38" s="15">
        <v>135000</v>
      </c>
      <c r="G38" s="15">
        <f t="shared" si="1"/>
        <v>27000</v>
      </c>
    </row>
    <row r="39" spans="1:11" ht="12.75" customHeight="1">
      <c r="A39" s="22"/>
      <c r="B39" s="120" t="s">
        <v>70</v>
      </c>
      <c r="C39" s="121" t="s">
        <v>25</v>
      </c>
      <c r="D39" s="131">
        <v>0.25</v>
      </c>
      <c r="E39" s="131" t="s">
        <v>101</v>
      </c>
      <c r="F39" s="15">
        <v>135000</v>
      </c>
      <c r="G39" s="15">
        <f t="shared" si="1"/>
        <v>33750</v>
      </c>
    </row>
    <row r="40" spans="1:11" ht="12.75" customHeight="1">
      <c r="A40" s="22"/>
      <c r="B40" s="120" t="s">
        <v>71</v>
      </c>
      <c r="C40" s="121" t="s">
        <v>25</v>
      </c>
      <c r="D40" s="131">
        <v>0.1</v>
      </c>
      <c r="E40" s="131" t="s">
        <v>101</v>
      </c>
      <c r="F40" s="15">
        <v>135000</v>
      </c>
      <c r="G40" s="15">
        <f t="shared" si="1"/>
        <v>13500</v>
      </c>
    </row>
    <row r="41" spans="1:11" ht="12.75" customHeight="1">
      <c r="A41" s="5"/>
      <c r="B41" s="48" t="s">
        <v>26</v>
      </c>
      <c r="C41" s="49"/>
      <c r="D41" s="49"/>
      <c r="E41" s="49"/>
      <c r="F41" s="50"/>
      <c r="G41" s="51">
        <f>SUM(G36:G40)</f>
        <v>182250</v>
      </c>
    </row>
    <row r="42" spans="1:11" ht="12" customHeight="1">
      <c r="A42" s="2"/>
      <c r="B42" s="43"/>
      <c r="C42" s="44"/>
      <c r="D42" s="44"/>
      <c r="E42" s="44"/>
      <c r="F42" s="45"/>
      <c r="G42" s="45"/>
    </row>
    <row r="43" spans="1:11" ht="12" customHeight="1">
      <c r="A43" s="5"/>
      <c r="B43" s="32" t="s">
        <v>27</v>
      </c>
      <c r="C43" s="33"/>
      <c r="D43" s="34"/>
      <c r="E43" s="34"/>
      <c r="F43" s="35"/>
      <c r="G43" s="35"/>
    </row>
    <row r="44" spans="1:11" ht="24" customHeight="1">
      <c r="A44" s="5"/>
      <c r="B44" s="47" t="s">
        <v>28</v>
      </c>
      <c r="C44" s="47" t="s">
        <v>29</v>
      </c>
      <c r="D44" s="47" t="s">
        <v>30</v>
      </c>
      <c r="E44" s="47" t="s">
        <v>17</v>
      </c>
      <c r="F44" s="47" t="s">
        <v>18</v>
      </c>
      <c r="G44" s="47" t="s">
        <v>19</v>
      </c>
      <c r="K44" s="119"/>
    </row>
    <row r="45" spans="1:11" ht="12.75" customHeight="1">
      <c r="A45" s="22"/>
      <c r="B45" s="120" t="s">
        <v>87</v>
      </c>
      <c r="C45" s="132" t="s">
        <v>32</v>
      </c>
      <c r="D45" s="126">
        <v>2.5</v>
      </c>
      <c r="E45" s="121" t="s">
        <v>98</v>
      </c>
      <c r="F45" s="136">
        <v>280000</v>
      </c>
      <c r="G45" s="136">
        <f>(D45*F45)</f>
        <v>700000</v>
      </c>
      <c r="K45" s="119"/>
    </row>
    <row r="46" spans="1:11" ht="12.75" customHeight="1">
      <c r="A46" s="22"/>
      <c r="B46" s="133" t="s">
        <v>31</v>
      </c>
      <c r="C46" s="132"/>
      <c r="D46" s="134"/>
      <c r="E46" s="121"/>
      <c r="F46" s="135"/>
      <c r="G46" s="135">
        <f t="shared" ref="G46:G58" si="2">(D46*F46)</f>
        <v>0</v>
      </c>
    </row>
    <row r="47" spans="1:11" ht="12.75" customHeight="1">
      <c r="A47" s="22"/>
      <c r="B47" s="120" t="s">
        <v>88</v>
      </c>
      <c r="C47" s="132" t="s">
        <v>32</v>
      </c>
      <c r="D47" s="134">
        <v>200</v>
      </c>
      <c r="E47" s="121" t="s">
        <v>98</v>
      </c>
      <c r="F47" s="135">
        <v>600</v>
      </c>
      <c r="G47" s="135">
        <f t="shared" si="2"/>
        <v>120000</v>
      </c>
    </row>
    <row r="48" spans="1:11" ht="12.75" customHeight="1">
      <c r="A48" s="22"/>
      <c r="B48" s="120" t="s">
        <v>74</v>
      </c>
      <c r="C48" s="132" t="s">
        <v>32</v>
      </c>
      <c r="D48" s="134">
        <v>300</v>
      </c>
      <c r="E48" s="121" t="s">
        <v>100</v>
      </c>
      <c r="F48" s="135">
        <v>390</v>
      </c>
      <c r="G48" s="135">
        <f t="shared" si="2"/>
        <v>117000</v>
      </c>
    </row>
    <row r="49" spans="1:7" ht="12.75" customHeight="1">
      <c r="A49" s="22"/>
      <c r="B49" s="120" t="s">
        <v>89</v>
      </c>
      <c r="C49" s="132" t="s">
        <v>32</v>
      </c>
      <c r="D49" s="134">
        <v>150</v>
      </c>
      <c r="E49" s="121" t="s">
        <v>100</v>
      </c>
      <c r="F49" s="135">
        <v>950</v>
      </c>
      <c r="G49" s="135">
        <f t="shared" si="2"/>
        <v>142500</v>
      </c>
    </row>
    <row r="50" spans="1:7" ht="12.75" customHeight="1">
      <c r="A50" s="22"/>
      <c r="B50" s="133" t="s">
        <v>72</v>
      </c>
      <c r="C50" s="132"/>
      <c r="D50" s="134"/>
      <c r="E50" s="121"/>
      <c r="F50" s="135"/>
      <c r="G50" s="135">
        <f t="shared" si="2"/>
        <v>0</v>
      </c>
    </row>
    <row r="51" spans="1:7" ht="12.75" customHeight="1">
      <c r="A51" s="22"/>
      <c r="B51" s="120" t="s">
        <v>91</v>
      </c>
      <c r="C51" s="132" t="s">
        <v>82</v>
      </c>
      <c r="D51" s="134">
        <v>4</v>
      </c>
      <c r="E51" s="121" t="s">
        <v>100</v>
      </c>
      <c r="F51" s="135">
        <v>17990</v>
      </c>
      <c r="G51" s="135">
        <f t="shared" si="2"/>
        <v>71960</v>
      </c>
    </row>
    <row r="52" spans="1:7" ht="12.75" customHeight="1">
      <c r="A52" s="22"/>
      <c r="B52" s="120" t="s">
        <v>90</v>
      </c>
      <c r="C52" s="132" t="s">
        <v>32</v>
      </c>
      <c r="D52" s="140">
        <v>0.2</v>
      </c>
      <c r="E52" s="121" t="s">
        <v>100</v>
      </c>
      <c r="F52" s="135">
        <v>281000</v>
      </c>
      <c r="G52" s="135">
        <f t="shared" si="2"/>
        <v>56200</v>
      </c>
    </row>
    <row r="53" spans="1:7" ht="12.75" customHeight="1">
      <c r="A53" s="22"/>
      <c r="B53" s="120" t="s">
        <v>83</v>
      </c>
      <c r="C53" s="132" t="s">
        <v>82</v>
      </c>
      <c r="D53" s="134">
        <v>2</v>
      </c>
      <c r="E53" s="121" t="s">
        <v>100</v>
      </c>
      <c r="F53" s="135">
        <v>33210</v>
      </c>
      <c r="G53" s="135">
        <f t="shared" si="2"/>
        <v>66420</v>
      </c>
    </row>
    <row r="54" spans="1:7" ht="12.75" customHeight="1">
      <c r="A54" s="22"/>
      <c r="B54" s="133" t="s">
        <v>73</v>
      </c>
      <c r="C54" s="132"/>
      <c r="D54" s="126"/>
      <c r="E54" s="121"/>
      <c r="F54" s="135"/>
      <c r="G54" s="135">
        <f t="shared" si="2"/>
        <v>0</v>
      </c>
    </row>
    <row r="55" spans="1:7" ht="12.75" customHeight="1">
      <c r="A55" s="22"/>
      <c r="B55" s="120" t="s">
        <v>84</v>
      </c>
      <c r="C55" s="132" t="s">
        <v>82</v>
      </c>
      <c r="D55" s="134">
        <v>1</v>
      </c>
      <c r="E55" s="121" t="s">
        <v>100</v>
      </c>
      <c r="F55" s="135">
        <v>91910</v>
      </c>
      <c r="G55" s="135">
        <f t="shared" si="2"/>
        <v>91910</v>
      </c>
    </row>
    <row r="56" spans="1:7" ht="12.75" customHeight="1">
      <c r="A56" s="22"/>
      <c r="B56" s="120" t="s">
        <v>85</v>
      </c>
      <c r="C56" s="132" t="s">
        <v>32</v>
      </c>
      <c r="D56" s="134">
        <v>3</v>
      </c>
      <c r="E56" s="121" t="s">
        <v>100</v>
      </c>
      <c r="F56" s="135">
        <v>23455</v>
      </c>
      <c r="G56" s="135">
        <f t="shared" si="2"/>
        <v>70365</v>
      </c>
    </row>
    <row r="57" spans="1:7" ht="12.75" customHeight="1">
      <c r="A57" s="22"/>
      <c r="B57" s="133" t="s">
        <v>33</v>
      </c>
      <c r="C57" s="132"/>
      <c r="D57" s="134"/>
      <c r="E57" s="121"/>
      <c r="F57" s="135"/>
      <c r="G57" s="135">
        <f t="shared" si="2"/>
        <v>0</v>
      </c>
    </row>
    <row r="58" spans="1:7" ht="12.75" customHeight="1">
      <c r="A58" s="22"/>
      <c r="B58" s="120" t="s">
        <v>86</v>
      </c>
      <c r="C58" s="132" t="s">
        <v>82</v>
      </c>
      <c r="D58" s="134">
        <v>2</v>
      </c>
      <c r="E58" s="121" t="s">
        <v>67</v>
      </c>
      <c r="F58" s="135">
        <v>18630</v>
      </c>
      <c r="G58" s="135">
        <f t="shared" si="2"/>
        <v>37260</v>
      </c>
    </row>
    <row r="59" spans="1:7" ht="13.5" customHeight="1">
      <c r="A59" s="5"/>
      <c r="B59" s="54" t="s">
        <v>34</v>
      </c>
      <c r="C59" s="55"/>
      <c r="D59" s="55"/>
      <c r="E59" s="55"/>
      <c r="F59" s="56"/>
      <c r="G59" s="57">
        <f>SUM(G45:G58)</f>
        <v>1473615</v>
      </c>
    </row>
    <row r="60" spans="1:7" ht="12" customHeight="1">
      <c r="A60" s="2"/>
      <c r="B60" s="43"/>
      <c r="C60" s="44"/>
      <c r="D60" s="44"/>
      <c r="E60" s="58"/>
      <c r="F60" s="45"/>
      <c r="G60" s="45"/>
    </row>
    <row r="61" spans="1:7" ht="12" customHeight="1">
      <c r="A61" s="5"/>
      <c r="B61" s="32" t="s">
        <v>35</v>
      </c>
      <c r="C61" s="33"/>
      <c r="D61" s="34"/>
      <c r="E61" s="34"/>
      <c r="F61" s="35"/>
      <c r="G61" s="35"/>
    </row>
    <row r="62" spans="1:7" ht="24" customHeight="1">
      <c r="A62" s="5"/>
      <c r="B62" s="46" t="s">
        <v>36</v>
      </c>
      <c r="C62" s="47" t="s">
        <v>29</v>
      </c>
      <c r="D62" s="47" t="s">
        <v>30</v>
      </c>
      <c r="E62" s="46" t="s">
        <v>17</v>
      </c>
      <c r="F62" s="47" t="s">
        <v>18</v>
      </c>
      <c r="G62" s="46" t="s">
        <v>19</v>
      </c>
    </row>
    <row r="63" spans="1:7" ht="12.75" customHeight="1">
      <c r="A63" s="22"/>
      <c r="B63" s="10" t="s">
        <v>103</v>
      </c>
      <c r="C63" s="52" t="s">
        <v>102</v>
      </c>
      <c r="D63" s="53">
        <v>1500</v>
      </c>
      <c r="E63" s="30" t="s">
        <v>96</v>
      </c>
      <c r="F63" s="59">
        <v>180</v>
      </c>
      <c r="G63" s="53">
        <f>D63*F63</f>
        <v>270000</v>
      </c>
    </row>
    <row r="64" spans="1:7" ht="13.5" customHeight="1">
      <c r="A64" s="5"/>
      <c r="B64" s="60" t="s">
        <v>37</v>
      </c>
      <c r="C64" s="61"/>
      <c r="D64" s="61"/>
      <c r="E64" s="61"/>
      <c r="F64" s="62"/>
      <c r="G64" s="63">
        <f>SUM(G63)</f>
        <v>270000</v>
      </c>
    </row>
    <row r="65" spans="1:7" ht="12" customHeight="1">
      <c r="A65" s="2"/>
      <c r="B65" s="80"/>
      <c r="C65" s="80"/>
      <c r="D65" s="80"/>
      <c r="E65" s="80"/>
      <c r="F65" s="81"/>
      <c r="G65" s="81"/>
    </row>
    <row r="66" spans="1:7" ht="12" customHeight="1">
      <c r="A66" s="77"/>
      <c r="B66" s="82" t="s">
        <v>38</v>
      </c>
      <c r="C66" s="83"/>
      <c r="D66" s="83"/>
      <c r="E66" s="83"/>
      <c r="F66" s="83"/>
      <c r="G66" s="84">
        <f>G27+G41+G59+G64</f>
        <v>2505865</v>
      </c>
    </row>
    <row r="67" spans="1:7" ht="12" customHeight="1">
      <c r="A67" s="77"/>
      <c r="B67" s="85" t="s">
        <v>39</v>
      </c>
      <c r="C67" s="65"/>
      <c r="D67" s="65"/>
      <c r="E67" s="65"/>
      <c r="F67" s="65"/>
      <c r="G67" s="86">
        <f>G66*0.05</f>
        <v>125293.25</v>
      </c>
    </row>
    <row r="68" spans="1:7" ht="12" customHeight="1">
      <c r="A68" s="77"/>
      <c r="B68" s="87" t="s">
        <v>40</v>
      </c>
      <c r="C68" s="64"/>
      <c r="D68" s="64"/>
      <c r="E68" s="64"/>
      <c r="F68" s="64"/>
      <c r="G68" s="88">
        <f>G67+G66</f>
        <v>2631158.25</v>
      </c>
    </row>
    <row r="69" spans="1:7" ht="12" customHeight="1">
      <c r="A69" s="77"/>
      <c r="B69" s="85" t="s">
        <v>41</v>
      </c>
      <c r="C69" s="65"/>
      <c r="D69" s="65"/>
      <c r="E69" s="65"/>
      <c r="F69" s="65"/>
      <c r="G69" s="86">
        <f>G12</f>
        <v>6000000</v>
      </c>
    </row>
    <row r="70" spans="1:7" ht="12" customHeight="1">
      <c r="A70" s="77"/>
      <c r="B70" s="89" t="s">
        <v>42</v>
      </c>
      <c r="C70" s="90"/>
      <c r="D70" s="90"/>
      <c r="E70" s="90"/>
      <c r="F70" s="90"/>
      <c r="G70" s="91">
        <f>G69-G68</f>
        <v>3368841.75</v>
      </c>
    </row>
    <row r="71" spans="1:7" ht="12" customHeight="1">
      <c r="A71" s="77"/>
      <c r="B71" s="78" t="s">
        <v>43</v>
      </c>
      <c r="C71" s="79"/>
      <c r="D71" s="79"/>
      <c r="E71" s="79"/>
      <c r="F71" s="79"/>
      <c r="G71" s="74"/>
    </row>
    <row r="72" spans="1:7" ht="12.75" customHeight="1" thickBot="1">
      <c r="A72" s="77"/>
      <c r="B72" s="92"/>
      <c r="C72" s="79"/>
      <c r="D72" s="79"/>
      <c r="E72" s="79"/>
      <c r="F72" s="79"/>
      <c r="G72" s="74"/>
    </row>
    <row r="73" spans="1:7" ht="12" customHeight="1">
      <c r="A73" s="77"/>
      <c r="B73" s="104" t="s">
        <v>44</v>
      </c>
      <c r="C73" s="105"/>
      <c r="D73" s="105"/>
      <c r="E73" s="105"/>
      <c r="F73" s="106"/>
      <c r="G73" s="74"/>
    </row>
    <row r="74" spans="1:7" ht="12" customHeight="1">
      <c r="A74" s="77"/>
      <c r="B74" s="107" t="s">
        <v>45</v>
      </c>
      <c r="C74" s="76"/>
      <c r="D74" s="76"/>
      <c r="E74" s="76"/>
      <c r="F74" s="108"/>
      <c r="G74" s="74"/>
    </row>
    <row r="75" spans="1:7" ht="12" customHeight="1">
      <c r="A75" s="77"/>
      <c r="B75" s="107" t="s">
        <v>46</v>
      </c>
      <c r="C75" s="76"/>
      <c r="D75" s="76"/>
      <c r="E75" s="76"/>
      <c r="F75" s="108"/>
      <c r="G75" s="74"/>
    </row>
    <row r="76" spans="1:7" ht="12" customHeight="1">
      <c r="A76" s="77"/>
      <c r="B76" s="107" t="s">
        <v>47</v>
      </c>
      <c r="C76" s="76"/>
      <c r="D76" s="76"/>
      <c r="E76" s="76"/>
      <c r="F76" s="108"/>
      <c r="G76" s="74"/>
    </row>
    <row r="77" spans="1:7" ht="12" customHeight="1">
      <c r="A77" s="77"/>
      <c r="B77" s="107" t="s">
        <v>48</v>
      </c>
      <c r="C77" s="76"/>
      <c r="D77" s="76"/>
      <c r="E77" s="76"/>
      <c r="F77" s="108"/>
      <c r="G77" s="74"/>
    </row>
    <row r="78" spans="1:7" ht="12" customHeight="1">
      <c r="A78" s="77"/>
      <c r="B78" s="107" t="s">
        <v>49</v>
      </c>
      <c r="C78" s="76"/>
      <c r="D78" s="76"/>
      <c r="E78" s="76"/>
      <c r="F78" s="108"/>
      <c r="G78" s="74"/>
    </row>
    <row r="79" spans="1:7" ht="12.75" customHeight="1" thickBot="1">
      <c r="A79" s="77"/>
      <c r="B79" s="109" t="s">
        <v>50</v>
      </c>
      <c r="C79" s="110"/>
      <c r="D79" s="110"/>
      <c r="E79" s="110"/>
      <c r="F79" s="111"/>
      <c r="G79" s="74"/>
    </row>
    <row r="80" spans="1:7" ht="12.75" customHeight="1">
      <c r="A80" s="77"/>
      <c r="B80" s="102"/>
      <c r="C80" s="76"/>
      <c r="D80" s="76"/>
      <c r="E80" s="76"/>
      <c r="F80" s="76"/>
      <c r="G80" s="74"/>
    </row>
    <row r="81" spans="1:7" ht="15" customHeight="1" thickBot="1">
      <c r="A81" s="77"/>
      <c r="B81" s="153" t="s">
        <v>51</v>
      </c>
      <c r="C81" s="154"/>
      <c r="D81" s="101"/>
      <c r="E81" s="67"/>
      <c r="F81" s="67"/>
      <c r="G81" s="74"/>
    </row>
    <row r="82" spans="1:7" ht="12" customHeight="1">
      <c r="A82" s="77"/>
      <c r="B82" s="94" t="s">
        <v>36</v>
      </c>
      <c r="C82" s="68" t="s">
        <v>52</v>
      </c>
      <c r="D82" s="95" t="s">
        <v>53</v>
      </c>
      <c r="E82" s="67"/>
      <c r="F82" s="67"/>
      <c r="G82" s="74"/>
    </row>
    <row r="83" spans="1:7" ht="12" customHeight="1">
      <c r="A83" s="77"/>
      <c r="B83" s="96" t="s">
        <v>54</v>
      </c>
      <c r="C83" s="69">
        <f>G27</f>
        <v>580000</v>
      </c>
      <c r="D83" s="97">
        <f>(C83/C89)</f>
        <v>0.22043523987962335</v>
      </c>
      <c r="E83" s="67"/>
      <c r="F83" s="67"/>
      <c r="G83" s="74"/>
    </row>
    <row r="84" spans="1:7" ht="12" customHeight="1">
      <c r="A84" s="77"/>
      <c r="B84" s="96" t="s">
        <v>55</v>
      </c>
      <c r="C84" s="70">
        <v>0</v>
      </c>
      <c r="D84" s="97">
        <v>0</v>
      </c>
      <c r="E84" s="67"/>
      <c r="F84" s="67"/>
      <c r="G84" s="74"/>
    </row>
    <row r="85" spans="1:7" ht="12" customHeight="1">
      <c r="A85" s="77"/>
      <c r="B85" s="96" t="s">
        <v>56</v>
      </c>
      <c r="C85" s="69">
        <f>G41</f>
        <v>182250</v>
      </c>
      <c r="D85" s="97">
        <f>(C85/C89)</f>
        <v>6.9266073220795449E-2</v>
      </c>
      <c r="E85" s="67"/>
      <c r="F85" s="67"/>
      <c r="G85" s="74"/>
    </row>
    <row r="86" spans="1:7" ht="12" customHeight="1">
      <c r="A86" s="77"/>
      <c r="B86" s="96" t="s">
        <v>28</v>
      </c>
      <c r="C86" s="69">
        <f>G59</f>
        <v>1473615</v>
      </c>
      <c r="D86" s="97">
        <f>(C86/C89)</f>
        <v>0.56006323450898476</v>
      </c>
      <c r="E86" s="67"/>
      <c r="F86" s="67"/>
      <c r="G86" s="74"/>
    </row>
    <row r="87" spans="1:7" ht="12" customHeight="1">
      <c r="A87" s="77"/>
      <c r="B87" s="96" t="s">
        <v>57</v>
      </c>
      <c r="C87" s="71">
        <f>G64</f>
        <v>270000</v>
      </c>
      <c r="D87" s="97">
        <f>(C87/C89)</f>
        <v>0.10261640477154881</v>
      </c>
      <c r="E87" s="73"/>
      <c r="F87" s="73"/>
      <c r="G87" s="74"/>
    </row>
    <row r="88" spans="1:7" ht="12" customHeight="1">
      <c r="A88" s="77"/>
      <c r="B88" s="96" t="s">
        <v>58</v>
      </c>
      <c r="C88" s="71">
        <f>G67</f>
        <v>125293.25</v>
      </c>
      <c r="D88" s="97">
        <f>(C88/C89)</f>
        <v>4.7619047619047616E-2</v>
      </c>
      <c r="E88" s="73"/>
      <c r="F88" s="73"/>
      <c r="G88" s="74"/>
    </row>
    <row r="89" spans="1:7" ht="12.75" customHeight="1" thickBot="1">
      <c r="A89" s="77"/>
      <c r="B89" s="98" t="s">
        <v>59</v>
      </c>
      <c r="C89" s="99">
        <f>SUM(C83:C88)</f>
        <v>2631158.25</v>
      </c>
      <c r="D89" s="100">
        <f>SUM(D83:D88)</f>
        <v>1</v>
      </c>
      <c r="E89" s="73"/>
      <c r="F89" s="73"/>
      <c r="G89" s="74"/>
    </row>
    <row r="90" spans="1:7" ht="12" customHeight="1">
      <c r="A90" s="77"/>
      <c r="B90" s="92"/>
      <c r="C90" s="79"/>
      <c r="D90" s="79"/>
      <c r="E90" s="79"/>
      <c r="F90" s="79"/>
      <c r="G90" s="74"/>
    </row>
    <row r="91" spans="1:7" ht="12.75" customHeight="1">
      <c r="A91" s="77"/>
      <c r="B91" s="93"/>
      <c r="C91" s="79"/>
      <c r="D91" s="79"/>
      <c r="E91" s="79"/>
      <c r="F91" s="79"/>
      <c r="G91" s="74"/>
    </row>
    <row r="92" spans="1:7" ht="12" customHeight="1" thickBot="1">
      <c r="A92" s="66"/>
      <c r="B92" s="113"/>
      <c r="C92" s="114" t="s">
        <v>107</v>
      </c>
      <c r="D92" s="115"/>
      <c r="E92" s="116"/>
      <c r="F92" s="72"/>
      <c r="G92" s="74"/>
    </row>
    <row r="93" spans="1:7" ht="12" customHeight="1">
      <c r="A93" s="77"/>
      <c r="B93" s="117" t="s">
        <v>105</v>
      </c>
      <c r="C93" s="151">
        <v>20000</v>
      </c>
      <c r="D93" s="151">
        <v>30000</v>
      </c>
      <c r="E93" s="152">
        <v>40000</v>
      </c>
      <c r="F93" s="112"/>
      <c r="G93" s="75"/>
    </row>
    <row r="94" spans="1:7" ht="12.75" customHeight="1" thickBot="1">
      <c r="A94" s="77"/>
      <c r="B94" s="98" t="s">
        <v>106</v>
      </c>
      <c r="C94" s="99">
        <f>G68/C93</f>
        <v>131.55791249999999</v>
      </c>
      <c r="D94" s="99">
        <f>G68/D93</f>
        <v>87.705275</v>
      </c>
      <c r="E94" s="118">
        <f>G68/E93</f>
        <v>65.778956249999993</v>
      </c>
      <c r="F94" s="112"/>
      <c r="G94" s="75"/>
    </row>
    <row r="95" spans="1:7" ht="15.6" customHeight="1">
      <c r="A95" s="77"/>
      <c r="B95" s="103" t="s">
        <v>60</v>
      </c>
      <c r="C95" s="76"/>
      <c r="D95" s="76"/>
      <c r="E95" s="76"/>
      <c r="F95" s="76"/>
      <c r="G95" s="76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BCECA5-ABCF-45D2-8863-9219DAEB66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0A183B-E9C3-42F5-A9CC-8DC3A9F42F59}">
  <ds:schemaRefs>
    <ds:schemaRef ds:uri="http://schemas.microsoft.com/office/infopath/2007/PartnerControls"/>
    <ds:schemaRef ds:uri="1030f0af-99cb-42f1-88fc-acec73331192"/>
    <ds:schemaRef ds:uri="http://purl.org/dc/terms/"/>
    <ds:schemaRef ds:uri="http://purl.org/dc/elements/1.1/"/>
    <ds:schemaRef ds:uri="http://schemas.microsoft.com/office/2006/metadata/properties"/>
    <ds:schemaRef ds:uri="c5dbce2d-49dc-4afe-a5b0-d7fb7a901161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7B9BCC7-24AE-48A3-A3C3-644C1D53EB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2021-04-06T13:44:39Z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