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Combarbala  - copia - copia/"/>
    </mc:Choice>
  </mc:AlternateContent>
  <xr:revisionPtr revIDLastSave="80" documentId="14_{F09E8506-D57D-41A5-9482-A9D6FA02E743}" xr6:coauthVersionLast="46" xr6:coauthVersionMax="46" xr10:uidLastSave="{7338CE8D-EE78-47D4-B7FA-339DC756DDDD}"/>
  <bookViews>
    <workbookView xWindow="-90" yWindow="-90" windowWidth="19380" windowHeight="10980" xr2:uid="{00000000-000D-0000-FFFF-FFFF00000000}"/>
  </bookViews>
  <sheets>
    <sheet name="Poroto verd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5" l="1"/>
  <c r="G42" i="5"/>
  <c r="G41" i="5"/>
  <c r="G40" i="5"/>
  <c r="G39" i="5"/>
  <c r="G38" i="5"/>
  <c r="G37" i="5"/>
  <c r="G36" i="5"/>
  <c r="G21" i="5"/>
  <c r="G22" i="5"/>
  <c r="G23" i="5"/>
  <c r="G24" i="5"/>
  <c r="G25" i="5"/>
  <c r="G26" i="5"/>
  <c r="G12" i="5"/>
  <c r="G70" i="5" l="1"/>
  <c r="C93" i="5" s="1"/>
  <c r="G32" i="5"/>
  <c r="C90" i="5" s="1"/>
  <c r="G27" i="5"/>
  <c r="C89" i="5" s="1"/>
  <c r="G75" i="5"/>
  <c r="G65" i="5" l="1"/>
  <c r="C92" i="5" s="1"/>
  <c r="G44" i="5"/>
  <c r="C91" i="5" s="1"/>
  <c r="G72" i="5" l="1"/>
  <c r="G73" i="5" s="1"/>
  <c r="G74" i="5" l="1"/>
  <c r="D100" i="5" s="1"/>
  <c r="C94" i="5"/>
  <c r="C95" i="5" s="1"/>
  <c r="E100" i="5" l="1"/>
  <c r="C100" i="5"/>
  <c r="G76" i="5"/>
  <c r="D94" i="5"/>
  <c r="D92" i="5"/>
  <c r="D89" i="5"/>
  <c r="D93" i="5"/>
  <c r="D91" i="5"/>
  <c r="D95" i="5" l="1"/>
</calcChain>
</file>

<file path=xl/sharedStrings.xml><?xml version="1.0" encoding="utf-8"?>
<sst xmlns="http://schemas.openxmlformats.org/spreadsheetml/2006/main" count="174" uniqueCount="119">
  <si>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</si>
  <si>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</si>
  <si>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</si>
  <si>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</si>
  <si>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</si>
  <si>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</si>
  <si>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</si>
  <si>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</si>
  <si>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</si>
  <si>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</si>
  <si>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</si>
  <si>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</si>
  <si>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</si>
  <si>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</si>
  <si>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</si>
  <si>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</si>
  <si>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</si>
  <si>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</si>
  <si>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</si>
  <si>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</si>
  <si>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</si>
  <si>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</si>
  <si>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</si>
  <si>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</si>
  <si>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</si>
  <si>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</si>
  <si>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</si>
  <si>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</si>
  <si>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</si>
  <si>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</si>
  <si>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</si>
  <si>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</si>
  <si>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</si>
  <si>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</si>
  <si>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</si>
  <si>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</si>
  <si>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</si>
  <si>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</si>
  <si>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</si>
  <si>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</si>
  <si>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</si>
  <si>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</si>
  <si>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</si>
  <si>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</si>
  <si>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</si>
  <si>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</si>
  <si>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</si>
  <si>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</si>
  <si>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</si>
  <si>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</si>
  <si>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</si>
  <si>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</si>
  <si>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</si>
  <si>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</si>
  <si>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</si>
  <si>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</si>
  <si>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</si>
  <si>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</si>
  <si>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</si>
  <si>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Coquimbo</t>
  </si>
  <si>
    <t>Combarbalá</t>
  </si>
  <si>
    <t>Kg.</t>
  </si>
  <si>
    <t>Global</t>
  </si>
  <si>
    <t>Aplicación fertilizantes</t>
  </si>
  <si>
    <t>Cosecha</t>
  </si>
  <si>
    <t>Aradura</t>
  </si>
  <si>
    <t>FERTILIZANTES</t>
  </si>
  <si>
    <t>HERBICIDAS</t>
  </si>
  <si>
    <t>POROTO VERDE</t>
  </si>
  <si>
    <t>Magnum</t>
  </si>
  <si>
    <t>Diciembre-Abril</t>
  </si>
  <si>
    <t>MERCADO INTERNO</t>
  </si>
  <si>
    <t>Siembra</t>
  </si>
  <si>
    <t>Riego</t>
  </si>
  <si>
    <t>Limpia manual (desmanche)</t>
  </si>
  <si>
    <t>Aplicación agroquimicos</t>
  </si>
  <si>
    <t>septiembre-noviembre</t>
  </si>
  <si>
    <t>octubre-enero</t>
  </si>
  <si>
    <t>septiembre-enero</t>
  </si>
  <si>
    <t>septiembre-febrero</t>
  </si>
  <si>
    <t>abril</t>
  </si>
  <si>
    <t>septiembre-diciembre</t>
  </si>
  <si>
    <t>Rastraje</t>
  </si>
  <si>
    <t>Acequiadura</t>
  </si>
  <si>
    <t>octubre-diciembre</t>
  </si>
  <si>
    <t>Siembra maquina</t>
  </si>
  <si>
    <t>Aporca-cultivador</t>
  </si>
  <si>
    <t>Aplicación pesticidas</t>
  </si>
  <si>
    <t>octubre-febrero</t>
  </si>
  <si>
    <t>Acarreo insumos</t>
  </si>
  <si>
    <t>Acarreo cosecha</t>
  </si>
  <si>
    <t>enero-abril</t>
  </si>
  <si>
    <t>SEMILLAS</t>
  </si>
  <si>
    <t>Mezcla 17 20 20</t>
  </si>
  <si>
    <t>FUNGICIDAS</t>
  </si>
  <si>
    <t>Manzate</t>
  </si>
  <si>
    <t>Basagran 480</t>
  </si>
  <si>
    <t>Hache Uno 2.000 175 EC (Desmanche)</t>
  </si>
  <si>
    <t>noviembre-febrero</t>
  </si>
  <si>
    <t>INSECTICIDA</t>
  </si>
  <si>
    <t>Lorsban 4E</t>
  </si>
  <si>
    <t>Engeo 247 SC</t>
  </si>
  <si>
    <t>diciembre-febrero</t>
  </si>
  <si>
    <t>Terrasorb Foliar</t>
  </si>
  <si>
    <t>Hilo para coser sacos</t>
  </si>
  <si>
    <t>noviembre-marzo</t>
  </si>
  <si>
    <t>Envase plástico (sacos)</t>
  </si>
  <si>
    <t xml:space="preserve">Análisis de suelo </t>
  </si>
  <si>
    <t>junio - agosto</t>
  </si>
  <si>
    <t>PRECIO ESPERADO ($/qq30)</t>
  </si>
  <si>
    <t>RENDIMIENTO (qq30/Há.)</t>
  </si>
  <si>
    <t>Poroto Magnum</t>
  </si>
  <si>
    <t>Rendimiento (qq30/hà)</t>
  </si>
  <si>
    <t>Costo unitario ($/qq30) (*)</t>
  </si>
  <si>
    <t>septiembre-marzo</t>
  </si>
  <si>
    <t>agosto-noviembre</t>
  </si>
  <si>
    <t>ESCENARIOS COSTO UNITARIO  ($/qq30)</t>
  </si>
  <si>
    <t>Heladas-Sequia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</si>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</sst>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&quot;$&quot;\-#,##0"/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8"/>
      <color theme="1"/>
      <name val="Arial Narrow"/>
      <family val="2"/>
    </font>
    <font>
      <sz val="1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6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0" fontId="20" fillId="0" borderId="22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19" fillId="0" borderId="56" xfId="0" applyFont="1" applyBorder="1" applyAlignment="1">
      <alignment horizontal="right"/>
    </xf>
    <xf numFmtId="17" fontId="19" fillId="0" borderId="56" xfId="0" applyNumberFormat="1" applyFont="1" applyBorder="1" applyAlignment="1">
      <alignment horizontal="right"/>
    </xf>
    <xf numFmtId="167" fontId="19" fillId="0" borderId="56" xfId="1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17" fontId="19" fillId="0" borderId="56" xfId="0" applyNumberFormat="1" applyFont="1" applyBorder="1" applyAlignment="1">
      <alignment horizontal="right" vertical="center"/>
    </xf>
    <xf numFmtId="0" fontId="19" fillId="0" borderId="56" xfId="0" applyFont="1" applyBorder="1"/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vertical="center"/>
    </xf>
    <xf numFmtId="0" fontId="21" fillId="0" borderId="56" xfId="0" applyFont="1" applyBorder="1" applyAlignment="1">
      <alignment horizontal="center" vertical="center"/>
    </xf>
    <xf numFmtId="6" fontId="21" fillId="0" borderId="56" xfId="0" applyNumberFormat="1" applyFont="1" applyBorder="1" applyAlignment="1">
      <alignment horizontal="right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49" fontId="8" fillId="3" borderId="60" xfId="0" applyNumberFormat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vertical="center"/>
    </xf>
    <xf numFmtId="3" fontId="8" fillId="3" borderId="60" xfId="0" applyNumberFormat="1" applyFont="1" applyFill="1" applyBorder="1" applyAlignment="1">
      <alignment vertical="center"/>
    </xf>
    <xf numFmtId="0" fontId="22" fillId="0" borderId="56" xfId="0" applyFont="1" applyBorder="1" applyAlignment="1">
      <alignment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6" xfId="0" applyFont="1" applyBorder="1" applyAlignment="1">
      <alignment vertical="center" wrapText="1"/>
    </xf>
    <xf numFmtId="49" fontId="23" fillId="8" borderId="38" xfId="0" applyNumberFormat="1" applyFont="1" applyFill="1" applyBorder="1" applyAlignment="1">
      <alignment vertical="center"/>
    </xf>
    <xf numFmtId="1" fontId="19" fillId="0" borderId="56" xfId="0" applyNumberFormat="1" applyFont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21" fillId="10" borderId="56" xfId="0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</xdr:colOff>
      <xdr:row>1</xdr:row>
      <xdr:rowOff>0</xdr:rowOff>
    </xdr:from>
    <xdr:to>
      <xdr:col>7</xdr:col>
      <xdr:colOff>19537</xdr:colOff>
      <xdr:row>7</xdr:row>
      <xdr:rowOff>7327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3" y="190500"/>
          <a:ext cx="5893045" cy="1150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101"/>
  <sheetViews>
    <sheetView tabSelected="1" topLeftCell="A91" zoomScale="150" zoomScaleNormal="150" workbookViewId="0">
      <selection activeCell="F40" sqref="F40"/>
    </sheetView>
  </sheetViews>
  <sheetFormatPr baseColWidth="10" defaultColWidth="10.86328125" defaultRowHeight="11.25" customHeight="1" x14ac:dyDescent="0.75"/>
  <cols>
    <col min="1" max="1" width="4.40625" style="1" customWidth="1"/>
    <col min="2" max="2" width="16.7265625" style="1" customWidth="1"/>
    <col min="3" max="3" width="19.40625" style="1" customWidth="1"/>
    <col min="4" max="4" width="9.40625" style="1" customWidth="1"/>
    <col min="5" max="5" width="14.40625" style="1" customWidth="1"/>
    <col min="6" max="6" width="11" style="1" customWidth="1"/>
    <col min="7" max="7" width="13.1328125" style="1" customWidth="1"/>
    <col min="8" max="255" width="10.86328125" style="1" customWidth="1"/>
  </cols>
  <sheetData>
    <row r="1" spans="1:7" ht="15" customHeight="1" x14ac:dyDescent="0.75">
      <c r="A1" s="2"/>
      <c r="B1" s="2"/>
      <c r="C1" s="2"/>
      <c r="D1" s="2"/>
      <c r="E1" s="2"/>
      <c r="F1" s="2"/>
      <c r="G1" s="2"/>
    </row>
    <row r="2" spans="1:7" ht="15" customHeight="1" x14ac:dyDescent="0.75">
      <c r="A2" s="2"/>
      <c r="B2" s="2"/>
      <c r="C2" s="2"/>
      <c r="D2" s="2"/>
      <c r="E2" s="2"/>
      <c r="F2" s="2"/>
      <c r="G2" s="2"/>
    </row>
    <row r="3" spans="1:7" ht="15" customHeight="1" x14ac:dyDescent="0.75">
      <c r="A3" s="2"/>
      <c r="B3" s="2"/>
      <c r="C3" s="2"/>
      <c r="D3" s="2"/>
      <c r="E3" s="2"/>
      <c r="F3" s="2"/>
      <c r="G3" s="2"/>
    </row>
    <row r="4" spans="1:7" ht="15" customHeight="1" x14ac:dyDescent="0.75">
      <c r="A4" s="2"/>
      <c r="B4" s="2"/>
      <c r="C4" s="2"/>
      <c r="D4" s="2"/>
      <c r="E4" s="2"/>
      <c r="F4" s="2"/>
      <c r="G4" s="2"/>
    </row>
    <row r="5" spans="1:7" ht="15" customHeight="1" x14ac:dyDescent="0.75">
      <c r="A5" s="2"/>
      <c r="B5" s="2"/>
      <c r="C5" s="2"/>
      <c r="D5" s="2"/>
      <c r="E5" s="2"/>
      <c r="F5" s="2"/>
      <c r="G5" s="2"/>
    </row>
    <row r="6" spans="1:7" ht="15" customHeight="1" x14ac:dyDescent="0.75">
      <c r="A6" s="2"/>
      <c r="B6" s="2"/>
      <c r="C6" s="2"/>
      <c r="D6" s="2"/>
      <c r="E6" s="2"/>
      <c r="F6" s="2"/>
      <c r="G6" s="2"/>
    </row>
    <row r="7" spans="1:7" ht="15" customHeight="1" x14ac:dyDescent="0.75">
      <c r="A7" s="2"/>
      <c r="B7" s="2"/>
      <c r="C7" s="2"/>
      <c r="D7" s="2"/>
      <c r="E7" s="2"/>
      <c r="F7" s="2"/>
      <c r="G7" s="2"/>
    </row>
    <row r="8" spans="1:7" ht="15" customHeight="1" x14ac:dyDescent="0.75">
      <c r="A8" s="2"/>
      <c r="B8" s="3"/>
      <c r="C8" s="4"/>
      <c r="D8" s="2"/>
      <c r="E8" s="4"/>
      <c r="F8" s="4"/>
      <c r="G8" s="4"/>
    </row>
    <row r="9" spans="1:7" ht="12" customHeight="1" x14ac:dyDescent="0.75">
      <c r="A9" s="5"/>
      <c r="B9" s="6" t="s">
        <v>0</v>
      </c>
      <c r="C9" s="7" t="s">
        <v>68</v>
      </c>
      <c r="D9" s="8"/>
      <c r="E9" s="150" t="s">
        <v>110</v>
      </c>
      <c r="F9" s="151"/>
      <c r="G9" s="119">
        <v>180</v>
      </c>
    </row>
    <row r="10" spans="1:7" ht="38.25" customHeight="1" x14ac:dyDescent="0.75">
      <c r="A10" s="5"/>
      <c r="B10" s="9" t="s">
        <v>1</v>
      </c>
      <c r="C10" s="10" t="s">
        <v>69</v>
      </c>
      <c r="D10" s="11"/>
      <c r="E10" s="152" t="s">
        <v>2</v>
      </c>
      <c r="F10" s="153"/>
      <c r="G10" s="120" t="s">
        <v>70</v>
      </c>
    </row>
    <row r="11" spans="1:7" ht="18" customHeight="1" x14ac:dyDescent="0.75">
      <c r="A11" s="5"/>
      <c r="B11" s="9" t="s">
        <v>3</v>
      </c>
      <c r="C11" s="12" t="s">
        <v>4</v>
      </c>
      <c r="D11" s="11"/>
      <c r="E11" s="152" t="s">
        <v>109</v>
      </c>
      <c r="F11" s="153"/>
      <c r="G11" s="121">
        <v>20000</v>
      </c>
    </row>
    <row r="12" spans="1:7" ht="11.25" customHeight="1" x14ac:dyDescent="0.75">
      <c r="A12" s="5"/>
      <c r="B12" s="9" t="s">
        <v>5</v>
      </c>
      <c r="C12" s="13" t="s">
        <v>59</v>
      </c>
      <c r="D12" s="11"/>
      <c r="E12" s="117" t="s">
        <v>6</v>
      </c>
      <c r="F12" s="118"/>
      <c r="G12" s="122">
        <f>+G9*G11</f>
        <v>3600000</v>
      </c>
    </row>
    <row r="13" spans="1:7" ht="11.25" customHeight="1" x14ac:dyDescent="0.75">
      <c r="A13" s="5"/>
      <c r="B13" s="9" t="s">
        <v>7</v>
      </c>
      <c r="C13" s="12" t="s">
        <v>60</v>
      </c>
      <c r="D13" s="11"/>
      <c r="E13" s="152" t="s">
        <v>8</v>
      </c>
      <c r="F13" s="153"/>
      <c r="G13" s="123" t="s">
        <v>71</v>
      </c>
    </row>
    <row r="14" spans="1:7" ht="13.5" customHeight="1" x14ac:dyDescent="0.75">
      <c r="A14" s="5"/>
      <c r="B14" s="9" t="s">
        <v>9</v>
      </c>
      <c r="C14" s="12" t="s">
        <v>60</v>
      </c>
      <c r="D14" s="11"/>
      <c r="E14" s="152" t="s">
        <v>10</v>
      </c>
      <c r="F14" s="153"/>
      <c r="G14" s="123" t="s">
        <v>70</v>
      </c>
    </row>
    <row r="15" spans="1:7" ht="25.5" customHeight="1" x14ac:dyDescent="0.75">
      <c r="A15" s="5"/>
      <c r="B15" s="9" t="s">
        <v>11</v>
      </c>
      <c r="C15" s="14">
        <v>44267</v>
      </c>
      <c r="D15" s="11"/>
      <c r="E15" s="154" t="s">
        <v>12</v>
      </c>
      <c r="F15" s="155"/>
      <c r="G15" s="119" t="s">
        <v>117</v>
      </c>
    </row>
    <row r="16" spans="1:7" ht="12" customHeight="1" x14ac:dyDescent="0.75">
      <c r="A16" s="2"/>
      <c r="B16" s="15"/>
      <c r="C16" s="16"/>
      <c r="D16" s="17"/>
      <c r="E16" s="18"/>
      <c r="F16" s="18"/>
      <c r="G16" s="19"/>
    </row>
    <row r="17" spans="1:7" ht="12" customHeight="1" x14ac:dyDescent="0.75">
      <c r="A17" s="20"/>
      <c r="B17" s="146" t="s">
        <v>13</v>
      </c>
      <c r="C17" s="147"/>
      <c r="D17" s="147"/>
      <c r="E17" s="147"/>
      <c r="F17" s="147"/>
      <c r="G17" s="147"/>
    </row>
    <row r="18" spans="1:7" ht="12" customHeight="1" x14ac:dyDescent="0.75">
      <c r="A18" s="2"/>
      <c r="B18" s="21"/>
      <c r="C18" s="22"/>
      <c r="D18" s="22"/>
      <c r="E18" s="22"/>
      <c r="F18" s="23"/>
      <c r="G18" s="23"/>
    </row>
    <row r="19" spans="1:7" ht="12" customHeight="1" x14ac:dyDescent="0.75">
      <c r="A19" s="5"/>
      <c r="B19" s="24" t="s">
        <v>14</v>
      </c>
      <c r="C19" s="25"/>
      <c r="D19" s="26"/>
      <c r="E19" s="26"/>
      <c r="F19" s="26"/>
      <c r="G19" s="26"/>
    </row>
    <row r="20" spans="1:7" ht="24" customHeight="1" x14ac:dyDescent="0.75">
      <c r="A20" s="20"/>
      <c r="B20" s="132" t="s">
        <v>15</v>
      </c>
      <c r="C20" s="132" t="s">
        <v>16</v>
      </c>
      <c r="D20" s="132" t="s">
        <v>17</v>
      </c>
      <c r="E20" s="132" t="s">
        <v>18</v>
      </c>
      <c r="F20" s="132" t="s">
        <v>19</v>
      </c>
      <c r="G20" s="132" t="s">
        <v>20</v>
      </c>
    </row>
    <row r="21" spans="1:7" ht="12.75" customHeight="1" x14ac:dyDescent="0.75">
      <c r="A21" s="69"/>
      <c r="B21" s="124" t="s">
        <v>72</v>
      </c>
      <c r="C21" s="125" t="s">
        <v>21</v>
      </c>
      <c r="D21" s="125">
        <v>2</v>
      </c>
      <c r="E21" s="130" t="s">
        <v>76</v>
      </c>
      <c r="F21" s="126">
        <v>18000</v>
      </c>
      <c r="G21" s="126">
        <f>SUM(D21*F21)</f>
        <v>36000</v>
      </c>
    </row>
    <row r="22" spans="1:7" ht="12.75" customHeight="1" x14ac:dyDescent="0.75">
      <c r="A22" s="69"/>
      <c r="B22" s="124" t="s">
        <v>73</v>
      </c>
      <c r="C22" s="125" t="s">
        <v>21</v>
      </c>
      <c r="D22" s="125">
        <v>8</v>
      </c>
      <c r="E22" s="130" t="s">
        <v>114</v>
      </c>
      <c r="F22" s="126">
        <v>18000</v>
      </c>
      <c r="G22" s="126">
        <f t="shared" ref="G22:G26" si="0">SUM(D22*F22)</f>
        <v>144000</v>
      </c>
    </row>
    <row r="23" spans="1:7" ht="12.75" customHeight="1" x14ac:dyDescent="0.75">
      <c r="A23" s="69"/>
      <c r="B23" s="124" t="s">
        <v>74</v>
      </c>
      <c r="C23" s="125" t="s">
        <v>21</v>
      </c>
      <c r="D23" s="125">
        <v>2</v>
      </c>
      <c r="E23" s="130" t="s">
        <v>77</v>
      </c>
      <c r="F23" s="126">
        <v>18000</v>
      </c>
      <c r="G23" s="126">
        <f t="shared" si="0"/>
        <v>36000</v>
      </c>
    </row>
    <row r="24" spans="1:7" ht="12.75" customHeight="1" x14ac:dyDescent="0.75">
      <c r="A24" s="69"/>
      <c r="B24" s="124" t="s">
        <v>63</v>
      </c>
      <c r="C24" s="125" t="s">
        <v>21</v>
      </c>
      <c r="D24" s="125">
        <v>2</v>
      </c>
      <c r="E24" s="130" t="s">
        <v>78</v>
      </c>
      <c r="F24" s="126">
        <v>18000</v>
      </c>
      <c r="G24" s="126">
        <f t="shared" si="0"/>
        <v>36000</v>
      </c>
    </row>
    <row r="25" spans="1:7" ht="25.5" customHeight="1" x14ac:dyDescent="0.75">
      <c r="A25" s="69"/>
      <c r="B25" s="124" t="s">
        <v>75</v>
      </c>
      <c r="C25" s="125" t="s">
        <v>21</v>
      </c>
      <c r="D25" s="125">
        <v>4</v>
      </c>
      <c r="E25" s="130" t="s">
        <v>79</v>
      </c>
      <c r="F25" s="126">
        <v>18000</v>
      </c>
      <c r="G25" s="126">
        <f t="shared" si="0"/>
        <v>72000</v>
      </c>
    </row>
    <row r="26" spans="1:7" ht="12.75" customHeight="1" x14ac:dyDescent="0.75">
      <c r="A26" s="69"/>
      <c r="B26" s="124" t="s">
        <v>64</v>
      </c>
      <c r="C26" s="125" t="s">
        <v>21</v>
      </c>
      <c r="D26" s="145">
        <v>33.333329999999997</v>
      </c>
      <c r="E26" s="130" t="s">
        <v>80</v>
      </c>
      <c r="F26" s="126">
        <v>18000</v>
      </c>
      <c r="G26" s="126">
        <f t="shared" si="0"/>
        <v>599999.93999999994</v>
      </c>
    </row>
    <row r="27" spans="1:7" ht="12.75" customHeight="1" x14ac:dyDescent="0.75">
      <c r="A27" s="20"/>
      <c r="B27" s="133" t="s">
        <v>22</v>
      </c>
      <c r="C27" s="134"/>
      <c r="D27" s="134"/>
      <c r="E27" s="134"/>
      <c r="F27" s="135"/>
      <c r="G27" s="136">
        <f>SUM(G21:G26)</f>
        <v>923999.94</v>
      </c>
    </row>
    <row r="28" spans="1:7" ht="12" customHeight="1" x14ac:dyDescent="0.75">
      <c r="A28" s="2"/>
      <c r="B28" s="21"/>
      <c r="C28" s="23"/>
      <c r="D28" s="23"/>
      <c r="E28" s="23"/>
      <c r="F28" s="28"/>
      <c r="G28" s="28"/>
    </row>
    <row r="29" spans="1:7" ht="12" customHeight="1" x14ac:dyDescent="0.75">
      <c r="A29" s="5"/>
      <c r="B29" s="29" t="s">
        <v>23</v>
      </c>
      <c r="C29" s="30"/>
      <c r="D29" s="31"/>
      <c r="E29" s="31"/>
      <c r="F29" s="32"/>
      <c r="G29" s="32"/>
    </row>
    <row r="30" spans="1:7" ht="24" customHeight="1" x14ac:dyDescent="0.75">
      <c r="A30" s="5"/>
      <c r="B30" s="33" t="s">
        <v>15</v>
      </c>
      <c r="C30" s="34" t="s">
        <v>16</v>
      </c>
      <c r="D30" s="34" t="s">
        <v>17</v>
      </c>
      <c r="E30" s="33" t="s">
        <v>18</v>
      </c>
      <c r="F30" s="34" t="s">
        <v>19</v>
      </c>
      <c r="G30" s="33" t="s">
        <v>20</v>
      </c>
    </row>
    <row r="31" spans="1:7" ht="12" customHeight="1" x14ac:dyDescent="0.75">
      <c r="A31" s="5"/>
      <c r="B31" s="35"/>
      <c r="C31" s="36"/>
      <c r="D31" s="36"/>
      <c r="E31" s="36"/>
      <c r="F31" s="114"/>
      <c r="G31" s="114"/>
    </row>
    <row r="32" spans="1:7" ht="12" customHeight="1" x14ac:dyDescent="0.75">
      <c r="A32" s="5"/>
      <c r="B32" s="37" t="s">
        <v>24</v>
      </c>
      <c r="C32" s="38"/>
      <c r="D32" s="38"/>
      <c r="E32" s="38"/>
      <c r="F32" s="39"/>
      <c r="G32" s="115">
        <f>SUM(G31)</f>
        <v>0</v>
      </c>
    </row>
    <row r="33" spans="1:11" ht="12" customHeight="1" x14ac:dyDescent="0.75">
      <c r="A33" s="2"/>
      <c r="B33" s="40"/>
      <c r="C33" s="41"/>
      <c r="D33" s="41"/>
      <c r="E33" s="41"/>
      <c r="F33" s="42"/>
      <c r="G33" s="42"/>
    </row>
    <row r="34" spans="1:11" ht="12" customHeight="1" x14ac:dyDescent="0.75">
      <c r="A34" s="5"/>
      <c r="B34" s="29" t="s">
        <v>25</v>
      </c>
      <c r="C34" s="30"/>
      <c r="D34" s="31"/>
      <c r="E34" s="31"/>
      <c r="F34" s="32"/>
      <c r="G34" s="32"/>
    </row>
    <row r="35" spans="1:11" ht="24" customHeight="1" x14ac:dyDescent="0.75">
      <c r="A35" s="5"/>
      <c r="B35" s="127" t="s">
        <v>15</v>
      </c>
      <c r="C35" s="127" t="s">
        <v>16</v>
      </c>
      <c r="D35" s="127" t="s">
        <v>17</v>
      </c>
      <c r="E35" s="127" t="s">
        <v>18</v>
      </c>
      <c r="F35" s="128" t="s">
        <v>19</v>
      </c>
      <c r="G35" s="127" t="s">
        <v>20</v>
      </c>
    </row>
    <row r="36" spans="1:11" ht="12.75" customHeight="1" x14ac:dyDescent="0.75">
      <c r="A36" s="69"/>
      <c r="B36" s="129" t="s">
        <v>65</v>
      </c>
      <c r="C36" s="130" t="s">
        <v>118</v>
      </c>
      <c r="D36" s="130">
        <v>0.25</v>
      </c>
      <c r="E36" s="130" t="s">
        <v>81</v>
      </c>
      <c r="F36" s="156">
        <v>240000</v>
      </c>
      <c r="G36" s="126">
        <f>F36*D36</f>
        <v>60000</v>
      </c>
    </row>
    <row r="37" spans="1:11" ht="12.75" customHeight="1" x14ac:dyDescent="0.75">
      <c r="A37" s="69"/>
      <c r="B37" s="129" t="s">
        <v>82</v>
      </c>
      <c r="C37" s="130" t="s">
        <v>118</v>
      </c>
      <c r="D37" s="130">
        <v>0.125</v>
      </c>
      <c r="E37" s="130" t="s">
        <v>81</v>
      </c>
      <c r="F37" s="156">
        <v>240000</v>
      </c>
      <c r="G37" s="126">
        <f t="shared" ref="G37:G43" si="1">F37*D37</f>
        <v>30000</v>
      </c>
    </row>
    <row r="38" spans="1:11" ht="12.75" customHeight="1" x14ac:dyDescent="0.75">
      <c r="A38" s="69"/>
      <c r="B38" s="129" t="s">
        <v>83</v>
      </c>
      <c r="C38" s="130" t="s">
        <v>118</v>
      </c>
      <c r="D38" s="130">
        <v>0.125</v>
      </c>
      <c r="E38" s="130" t="s">
        <v>84</v>
      </c>
      <c r="F38" s="156">
        <v>240000</v>
      </c>
      <c r="G38" s="126">
        <f t="shared" si="1"/>
        <v>30000</v>
      </c>
    </row>
    <row r="39" spans="1:11" ht="12.75" customHeight="1" x14ac:dyDescent="0.75">
      <c r="A39" s="69"/>
      <c r="B39" s="129" t="s">
        <v>85</v>
      </c>
      <c r="C39" s="130" t="s">
        <v>118</v>
      </c>
      <c r="D39" s="130">
        <v>0.1875</v>
      </c>
      <c r="E39" s="130" t="s">
        <v>81</v>
      </c>
      <c r="F39" s="156">
        <v>320000</v>
      </c>
      <c r="G39" s="126">
        <f t="shared" si="1"/>
        <v>60000</v>
      </c>
    </row>
    <row r="40" spans="1:11" ht="12.75" customHeight="1" x14ac:dyDescent="0.75">
      <c r="A40" s="69"/>
      <c r="B40" s="129" t="s">
        <v>86</v>
      </c>
      <c r="C40" s="130" t="s">
        <v>118</v>
      </c>
      <c r="D40" s="130">
        <v>0.25</v>
      </c>
      <c r="E40" s="130" t="s">
        <v>81</v>
      </c>
      <c r="F40" s="156">
        <v>240000</v>
      </c>
      <c r="G40" s="126">
        <f t="shared" si="1"/>
        <v>60000</v>
      </c>
    </row>
    <row r="41" spans="1:11" ht="12.75" customHeight="1" x14ac:dyDescent="0.75">
      <c r="A41" s="69"/>
      <c r="B41" s="129" t="s">
        <v>87</v>
      </c>
      <c r="C41" s="130" t="s">
        <v>118</v>
      </c>
      <c r="D41" s="130">
        <v>0.25</v>
      </c>
      <c r="E41" s="130" t="s">
        <v>88</v>
      </c>
      <c r="F41" s="156">
        <v>240000</v>
      </c>
      <c r="G41" s="126">
        <f t="shared" si="1"/>
        <v>60000</v>
      </c>
    </row>
    <row r="42" spans="1:11" ht="13.5" customHeight="1" x14ac:dyDescent="0.75">
      <c r="A42" s="69"/>
      <c r="B42" s="129" t="s">
        <v>89</v>
      </c>
      <c r="C42" s="130" t="s">
        <v>118</v>
      </c>
      <c r="D42" s="130">
        <v>0.125</v>
      </c>
      <c r="E42" s="130" t="s">
        <v>79</v>
      </c>
      <c r="F42" s="156">
        <v>240000</v>
      </c>
      <c r="G42" s="126">
        <f t="shared" si="1"/>
        <v>30000</v>
      </c>
    </row>
    <row r="43" spans="1:11" ht="13.5" customHeight="1" x14ac:dyDescent="0.75">
      <c r="A43" s="69"/>
      <c r="B43" s="129" t="s">
        <v>90</v>
      </c>
      <c r="C43" s="130" t="s">
        <v>118</v>
      </c>
      <c r="D43" s="130">
        <v>0.125</v>
      </c>
      <c r="E43" s="130" t="s">
        <v>91</v>
      </c>
      <c r="F43" s="156">
        <v>240000</v>
      </c>
      <c r="G43" s="126">
        <f t="shared" si="1"/>
        <v>30000</v>
      </c>
    </row>
    <row r="44" spans="1:11" ht="12.75" customHeight="1" x14ac:dyDescent="0.75">
      <c r="A44" s="5"/>
      <c r="B44" s="45" t="s">
        <v>26</v>
      </c>
      <c r="C44" s="46"/>
      <c r="D44" s="46"/>
      <c r="E44" s="46"/>
      <c r="F44" s="47"/>
      <c r="G44" s="48">
        <f>SUM(G36:G43)</f>
        <v>360000</v>
      </c>
    </row>
    <row r="45" spans="1:11" ht="12" customHeight="1" x14ac:dyDescent="0.75">
      <c r="A45" s="2"/>
      <c r="B45" s="40"/>
      <c r="C45" s="41"/>
      <c r="D45" s="41"/>
      <c r="E45" s="41"/>
      <c r="F45" s="42"/>
      <c r="G45" s="42"/>
    </row>
    <row r="46" spans="1:11" ht="12" customHeight="1" x14ac:dyDescent="0.75">
      <c r="A46" s="5"/>
      <c r="B46" s="29" t="s">
        <v>27</v>
      </c>
      <c r="C46" s="30"/>
      <c r="D46" s="31"/>
      <c r="E46" s="31"/>
      <c r="F46" s="32"/>
      <c r="G46" s="32"/>
    </row>
    <row r="47" spans="1:11" ht="24" customHeight="1" x14ac:dyDescent="0.75">
      <c r="A47" s="5"/>
      <c r="B47" s="128" t="s">
        <v>28</v>
      </c>
      <c r="C47" s="128" t="s">
        <v>29</v>
      </c>
      <c r="D47" s="128" t="s">
        <v>30</v>
      </c>
      <c r="E47" s="128" t="s">
        <v>18</v>
      </c>
      <c r="F47" s="128" t="s">
        <v>19</v>
      </c>
      <c r="G47" s="128" t="s">
        <v>20</v>
      </c>
      <c r="K47" s="113"/>
    </row>
    <row r="48" spans="1:11" ht="12.75" customHeight="1" x14ac:dyDescent="0.75">
      <c r="A48" s="69"/>
      <c r="B48" s="141" t="s">
        <v>92</v>
      </c>
      <c r="C48" s="142"/>
      <c r="D48" s="142"/>
      <c r="E48" s="142"/>
      <c r="F48" s="131"/>
      <c r="G48" s="131"/>
      <c r="K48" s="113"/>
    </row>
    <row r="49" spans="1:11" ht="12.75" customHeight="1" x14ac:dyDescent="0.75">
      <c r="A49" s="69"/>
      <c r="B49" s="141" t="s">
        <v>111</v>
      </c>
      <c r="C49" s="142" t="s">
        <v>61</v>
      </c>
      <c r="D49" s="142">
        <v>120</v>
      </c>
      <c r="E49" s="142" t="s">
        <v>115</v>
      </c>
      <c r="F49" s="131">
        <v>4797</v>
      </c>
      <c r="G49" s="131">
        <v>575635</v>
      </c>
      <c r="K49" s="113"/>
    </row>
    <row r="50" spans="1:11" ht="12.75" customHeight="1" x14ac:dyDescent="0.75">
      <c r="A50" s="69"/>
      <c r="B50" s="141" t="s">
        <v>66</v>
      </c>
      <c r="C50" s="142"/>
      <c r="D50" s="142"/>
      <c r="E50" s="142"/>
      <c r="F50" s="129"/>
      <c r="G50" s="129"/>
      <c r="K50" s="113"/>
    </row>
    <row r="51" spans="1:11" ht="12.75" customHeight="1" x14ac:dyDescent="0.75">
      <c r="A51" s="69"/>
      <c r="B51" s="143" t="s">
        <v>93</v>
      </c>
      <c r="C51" s="142" t="s">
        <v>61</v>
      </c>
      <c r="D51" s="142">
        <v>350</v>
      </c>
      <c r="E51" s="142" t="s">
        <v>81</v>
      </c>
      <c r="F51" s="131">
        <v>503</v>
      </c>
      <c r="G51" s="131">
        <v>176008</v>
      </c>
      <c r="K51" s="113"/>
    </row>
    <row r="52" spans="1:11" ht="12.75" customHeight="1" x14ac:dyDescent="0.75">
      <c r="A52" s="69"/>
      <c r="B52" s="141" t="s">
        <v>94</v>
      </c>
      <c r="C52" s="142"/>
      <c r="D52" s="142"/>
      <c r="E52" s="142"/>
      <c r="F52" s="129"/>
      <c r="G52" s="129"/>
      <c r="K52" s="113"/>
    </row>
    <row r="53" spans="1:11" ht="12.75" customHeight="1" x14ac:dyDescent="0.75">
      <c r="A53" s="69"/>
      <c r="B53" s="143" t="s">
        <v>95</v>
      </c>
      <c r="C53" s="142" t="s">
        <v>61</v>
      </c>
      <c r="D53" s="142">
        <v>2</v>
      </c>
      <c r="E53" s="142" t="s">
        <v>81</v>
      </c>
      <c r="F53" s="131">
        <v>5301</v>
      </c>
      <c r="G53" s="131">
        <v>10602</v>
      </c>
      <c r="K53" s="113"/>
    </row>
    <row r="54" spans="1:11" ht="12.75" customHeight="1" x14ac:dyDescent="0.75">
      <c r="A54" s="69"/>
      <c r="B54" s="141" t="s">
        <v>67</v>
      </c>
      <c r="C54" s="142"/>
      <c r="D54" s="142"/>
      <c r="E54" s="142"/>
      <c r="F54" s="129"/>
      <c r="G54" s="129"/>
      <c r="K54" s="113"/>
    </row>
    <row r="55" spans="1:11" ht="12.75" customHeight="1" x14ac:dyDescent="0.75">
      <c r="A55" s="69"/>
      <c r="B55" s="143" t="s">
        <v>96</v>
      </c>
      <c r="C55" s="142" t="s">
        <v>31</v>
      </c>
      <c r="D55" s="142">
        <v>2</v>
      </c>
      <c r="E55" s="142" t="s">
        <v>88</v>
      </c>
      <c r="F55" s="131">
        <v>13671</v>
      </c>
      <c r="G55" s="131">
        <v>27341</v>
      </c>
      <c r="K55" s="113"/>
    </row>
    <row r="56" spans="1:11" ht="12.75" customHeight="1" x14ac:dyDescent="0.75">
      <c r="A56" s="69"/>
      <c r="B56" s="143" t="s">
        <v>97</v>
      </c>
      <c r="C56" s="142" t="s">
        <v>31</v>
      </c>
      <c r="D56" s="142">
        <v>1</v>
      </c>
      <c r="E56" s="142" t="s">
        <v>98</v>
      </c>
      <c r="F56" s="131">
        <v>18937</v>
      </c>
      <c r="G56" s="131">
        <v>18937</v>
      </c>
      <c r="K56" s="113"/>
    </row>
    <row r="57" spans="1:11" ht="12.75" customHeight="1" x14ac:dyDescent="0.75">
      <c r="A57" s="69"/>
      <c r="B57" s="141" t="s">
        <v>99</v>
      </c>
      <c r="C57" s="142"/>
      <c r="D57" s="142"/>
      <c r="E57" s="142"/>
      <c r="F57" s="129"/>
      <c r="G57" s="129"/>
      <c r="K57" s="113"/>
    </row>
    <row r="58" spans="1:11" ht="12.75" customHeight="1" x14ac:dyDescent="0.75">
      <c r="A58" s="69"/>
      <c r="B58" s="143" t="s">
        <v>100</v>
      </c>
      <c r="C58" s="142" t="s">
        <v>31</v>
      </c>
      <c r="D58" s="142">
        <v>1</v>
      </c>
      <c r="E58" s="142" t="s">
        <v>88</v>
      </c>
      <c r="F58" s="131">
        <v>9303</v>
      </c>
      <c r="G58" s="131">
        <v>9303</v>
      </c>
      <c r="K58" s="113"/>
    </row>
    <row r="59" spans="1:11" ht="12.75" customHeight="1" x14ac:dyDescent="0.75">
      <c r="A59" s="69"/>
      <c r="B59" s="143" t="s">
        <v>101</v>
      </c>
      <c r="C59" s="142" t="s">
        <v>31</v>
      </c>
      <c r="D59" s="142">
        <v>0.3</v>
      </c>
      <c r="E59" s="142" t="s">
        <v>102</v>
      </c>
      <c r="F59" s="131">
        <v>82140</v>
      </c>
      <c r="G59" s="131">
        <v>24642</v>
      </c>
      <c r="K59" s="113"/>
    </row>
    <row r="60" spans="1:11" ht="12.75" customHeight="1" x14ac:dyDescent="0.75">
      <c r="A60" s="69"/>
      <c r="B60" s="141" t="s">
        <v>33</v>
      </c>
      <c r="C60" s="142"/>
      <c r="D60" s="142"/>
      <c r="E60" s="142"/>
      <c r="F60" s="129"/>
      <c r="G60" s="129"/>
      <c r="K60" s="113"/>
    </row>
    <row r="61" spans="1:11" ht="12.75" customHeight="1" x14ac:dyDescent="0.75">
      <c r="A61" s="69"/>
      <c r="B61" s="143" t="s">
        <v>103</v>
      </c>
      <c r="C61" s="142" t="s">
        <v>31</v>
      </c>
      <c r="D61" s="142">
        <v>2</v>
      </c>
      <c r="E61" s="142" t="s">
        <v>88</v>
      </c>
      <c r="F61" s="131">
        <v>7693</v>
      </c>
      <c r="G61" s="131">
        <v>15387</v>
      </c>
      <c r="K61" s="113"/>
    </row>
    <row r="62" spans="1:11" ht="12.75" customHeight="1" x14ac:dyDescent="0.75">
      <c r="A62" s="69"/>
      <c r="B62" s="143" t="s">
        <v>104</v>
      </c>
      <c r="C62" s="142" t="s">
        <v>31</v>
      </c>
      <c r="D62" s="142">
        <v>1</v>
      </c>
      <c r="E62" s="142" t="s">
        <v>105</v>
      </c>
      <c r="F62" s="131">
        <v>3239</v>
      </c>
      <c r="G62" s="131">
        <v>3239</v>
      </c>
      <c r="K62" s="113"/>
    </row>
    <row r="63" spans="1:11" ht="12.75" customHeight="1" x14ac:dyDescent="0.75">
      <c r="A63" s="69"/>
      <c r="B63" s="143" t="s">
        <v>106</v>
      </c>
      <c r="C63" s="142" t="s">
        <v>31</v>
      </c>
      <c r="D63" s="142">
        <v>200</v>
      </c>
      <c r="E63" s="142" t="s">
        <v>105</v>
      </c>
      <c r="F63" s="131">
        <v>375</v>
      </c>
      <c r="G63" s="131">
        <v>75040</v>
      </c>
      <c r="K63" s="113"/>
    </row>
    <row r="64" spans="1:11" ht="12.75" customHeight="1" x14ac:dyDescent="0.75">
      <c r="A64" s="69"/>
      <c r="B64" s="129" t="s">
        <v>107</v>
      </c>
      <c r="C64" s="130" t="s">
        <v>62</v>
      </c>
      <c r="D64" s="130">
        <v>1</v>
      </c>
      <c r="E64" s="130" t="s">
        <v>108</v>
      </c>
      <c r="F64" s="131">
        <v>33389</v>
      </c>
      <c r="G64" s="131">
        <v>33389</v>
      </c>
      <c r="K64" s="113"/>
    </row>
    <row r="65" spans="1:7" ht="13.5" customHeight="1" x14ac:dyDescent="0.75">
      <c r="A65" s="5"/>
      <c r="B65" s="137" t="s">
        <v>32</v>
      </c>
      <c r="C65" s="138"/>
      <c r="D65" s="138"/>
      <c r="E65" s="138"/>
      <c r="F65" s="139"/>
      <c r="G65" s="140">
        <f>SUM(G48:G64)</f>
        <v>969523</v>
      </c>
    </row>
    <row r="66" spans="1:7" ht="12" customHeight="1" x14ac:dyDescent="0.75">
      <c r="A66" s="2"/>
      <c r="B66" s="40"/>
      <c r="C66" s="41"/>
      <c r="D66" s="41"/>
      <c r="E66" s="51"/>
      <c r="F66" s="42"/>
      <c r="G66" s="42"/>
    </row>
    <row r="67" spans="1:7" ht="12" customHeight="1" x14ac:dyDescent="0.75">
      <c r="A67" s="5"/>
      <c r="B67" s="29" t="s">
        <v>33</v>
      </c>
      <c r="C67" s="30"/>
      <c r="D67" s="31"/>
      <c r="E67" s="31"/>
      <c r="F67" s="32"/>
      <c r="G67" s="32"/>
    </row>
    <row r="68" spans="1:7" ht="24" customHeight="1" x14ac:dyDescent="0.75">
      <c r="A68" s="5"/>
      <c r="B68" s="43" t="s">
        <v>34</v>
      </c>
      <c r="C68" s="44" t="s">
        <v>29</v>
      </c>
      <c r="D68" s="44" t="s">
        <v>30</v>
      </c>
      <c r="E68" s="43" t="s">
        <v>18</v>
      </c>
      <c r="F68" s="44" t="s">
        <v>19</v>
      </c>
      <c r="G68" s="43" t="s">
        <v>20</v>
      </c>
    </row>
    <row r="69" spans="1:7" ht="12.75" customHeight="1" x14ac:dyDescent="0.75">
      <c r="A69" s="20"/>
      <c r="B69" s="116"/>
      <c r="C69" s="49"/>
      <c r="D69" s="50"/>
      <c r="E69" s="27"/>
      <c r="F69" s="52"/>
      <c r="G69" s="50"/>
    </row>
    <row r="70" spans="1:7" ht="13.5" customHeight="1" x14ac:dyDescent="0.75">
      <c r="A70" s="5"/>
      <c r="B70" s="53" t="s">
        <v>35</v>
      </c>
      <c r="C70" s="54"/>
      <c r="D70" s="54"/>
      <c r="E70" s="54"/>
      <c r="F70" s="55"/>
      <c r="G70" s="56">
        <f>SUM(G69)</f>
        <v>0</v>
      </c>
    </row>
    <row r="71" spans="1:7" ht="12" customHeight="1" x14ac:dyDescent="0.75">
      <c r="A71" s="2"/>
      <c r="B71" s="72"/>
      <c r="C71" s="72"/>
      <c r="D71" s="72"/>
      <c r="E71" s="72"/>
      <c r="F71" s="73"/>
      <c r="G71" s="73"/>
    </row>
    <row r="72" spans="1:7" ht="12" customHeight="1" x14ac:dyDescent="0.75">
      <c r="A72" s="69"/>
      <c r="B72" s="74" t="s">
        <v>36</v>
      </c>
      <c r="C72" s="75"/>
      <c r="D72" s="75"/>
      <c r="E72" s="75"/>
      <c r="F72" s="75"/>
      <c r="G72" s="76">
        <f>G27+G32+G44+G65+G70</f>
        <v>2253522.94</v>
      </c>
    </row>
    <row r="73" spans="1:7" ht="12" customHeight="1" x14ac:dyDescent="0.75">
      <c r="A73" s="69"/>
      <c r="B73" s="77" t="s">
        <v>37</v>
      </c>
      <c r="C73" s="58"/>
      <c r="D73" s="58"/>
      <c r="E73" s="58"/>
      <c r="F73" s="58"/>
      <c r="G73" s="78">
        <f>G72*0.05</f>
        <v>112676.147</v>
      </c>
    </row>
    <row r="74" spans="1:7" ht="12" customHeight="1" x14ac:dyDescent="0.75">
      <c r="A74" s="69"/>
      <c r="B74" s="79" t="s">
        <v>38</v>
      </c>
      <c r="C74" s="57"/>
      <c r="D74" s="57"/>
      <c r="E74" s="57"/>
      <c r="F74" s="57"/>
      <c r="G74" s="80">
        <f>G73+G72</f>
        <v>2366199.0869999998</v>
      </c>
    </row>
    <row r="75" spans="1:7" ht="12" customHeight="1" x14ac:dyDescent="0.75">
      <c r="A75" s="69"/>
      <c r="B75" s="77" t="s">
        <v>39</v>
      </c>
      <c r="C75" s="58"/>
      <c r="D75" s="58"/>
      <c r="E75" s="58"/>
      <c r="F75" s="58"/>
      <c r="G75" s="78">
        <f>G12</f>
        <v>3600000</v>
      </c>
    </row>
    <row r="76" spans="1:7" ht="12" customHeight="1" x14ac:dyDescent="0.75">
      <c r="A76" s="69"/>
      <c r="B76" s="81" t="s">
        <v>40</v>
      </c>
      <c r="C76" s="82"/>
      <c r="D76" s="82"/>
      <c r="E76" s="82"/>
      <c r="F76" s="82"/>
      <c r="G76" s="83">
        <f>G75-G74</f>
        <v>1233800.9130000002</v>
      </c>
    </row>
    <row r="77" spans="1:7" ht="12" customHeight="1" x14ac:dyDescent="0.75">
      <c r="A77" s="69"/>
      <c r="B77" s="70" t="s">
        <v>41</v>
      </c>
      <c r="C77" s="71"/>
      <c r="D77" s="71"/>
      <c r="E77" s="71"/>
      <c r="F77" s="71"/>
      <c r="G77" s="66"/>
    </row>
    <row r="78" spans="1:7" ht="12.75" customHeight="1" thickBot="1" x14ac:dyDescent="0.9">
      <c r="A78" s="69"/>
      <c r="B78" s="84"/>
      <c r="C78" s="71"/>
      <c r="D78" s="71"/>
      <c r="E78" s="71"/>
      <c r="F78" s="71"/>
      <c r="G78" s="66"/>
    </row>
    <row r="79" spans="1:7" ht="12" customHeight="1" x14ac:dyDescent="0.75">
      <c r="A79" s="69"/>
      <c r="B79" s="96" t="s">
        <v>42</v>
      </c>
      <c r="C79" s="97"/>
      <c r="D79" s="97"/>
      <c r="E79" s="97"/>
      <c r="F79" s="98"/>
      <c r="G79" s="66"/>
    </row>
    <row r="80" spans="1:7" ht="12" customHeight="1" x14ac:dyDescent="0.75">
      <c r="A80" s="69"/>
      <c r="B80" s="99" t="s">
        <v>43</v>
      </c>
      <c r="C80" s="68"/>
      <c r="D80" s="68"/>
      <c r="E80" s="68"/>
      <c r="F80" s="100"/>
      <c r="G80" s="66"/>
    </row>
    <row r="81" spans="1:7" ht="12" customHeight="1" x14ac:dyDescent="0.75">
      <c r="A81" s="69"/>
      <c r="B81" s="99" t="s">
        <v>44</v>
      </c>
      <c r="C81" s="68"/>
      <c r="D81" s="68"/>
      <c r="E81" s="68"/>
      <c r="F81" s="100"/>
      <c r="G81" s="66"/>
    </row>
    <row r="82" spans="1:7" ht="12" customHeight="1" x14ac:dyDescent="0.75">
      <c r="A82" s="69"/>
      <c r="B82" s="99" t="s">
        <v>45</v>
      </c>
      <c r="C82" s="68"/>
      <c r="D82" s="68"/>
      <c r="E82" s="68"/>
      <c r="F82" s="100"/>
      <c r="G82" s="66"/>
    </row>
    <row r="83" spans="1:7" ht="12" customHeight="1" x14ac:dyDescent="0.75">
      <c r="A83" s="69"/>
      <c r="B83" s="99" t="s">
        <v>46</v>
      </c>
      <c r="C83" s="68"/>
      <c r="D83" s="68"/>
      <c r="E83" s="68"/>
      <c r="F83" s="100"/>
      <c r="G83" s="66"/>
    </row>
    <row r="84" spans="1:7" ht="12" customHeight="1" x14ac:dyDescent="0.75">
      <c r="A84" s="69"/>
      <c r="B84" s="99" t="s">
        <v>47</v>
      </c>
      <c r="C84" s="68"/>
      <c r="D84" s="68"/>
      <c r="E84" s="68"/>
      <c r="F84" s="100"/>
      <c r="G84" s="66"/>
    </row>
    <row r="85" spans="1:7" ht="12.75" customHeight="1" thickBot="1" x14ac:dyDescent="0.9">
      <c r="A85" s="69"/>
      <c r="B85" s="101" t="s">
        <v>48</v>
      </c>
      <c r="C85" s="102"/>
      <c r="D85" s="102"/>
      <c r="E85" s="102"/>
      <c r="F85" s="103"/>
      <c r="G85" s="66"/>
    </row>
    <row r="86" spans="1:7" ht="12.75" customHeight="1" x14ac:dyDescent="0.75">
      <c r="A86" s="69"/>
      <c r="B86" s="94"/>
      <c r="C86" s="68"/>
      <c r="D86" s="68"/>
      <c r="E86" s="68"/>
      <c r="F86" s="68"/>
      <c r="G86" s="66"/>
    </row>
    <row r="87" spans="1:7" ht="15" customHeight="1" thickBot="1" x14ac:dyDescent="0.9">
      <c r="A87" s="69"/>
      <c r="B87" s="148" t="s">
        <v>49</v>
      </c>
      <c r="C87" s="149"/>
      <c r="D87" s="93"/>
      <c r="E87" s="60"/>
      <c r="F87" s="60"/>
      <c r="G87" s="66"/>
    </row>
    <row r="88" spans="1:7" ht="12" customHeight="1" x14ac:dyDescent="0.75">
      <c r="A88" s="69"/>
      <c r="B88" s="86" t="s">
        <v>34</v>
      </c>
      <c r="C88" s="61" t="s">
        <v>50</v>
      </c>
      <c r="D88" s="87" t="s">
        <v>51</v>
      </c>
      <c r="E88" s="60"/>
      <c r="F88" s="60"/>
      <c r="G88" s="66"/>
    </row>
    <row r="89" spans="1:7" ht="12" customHeight="1" x14ac:dyDescent="0.75">
      <c r="A89" s="69"/>
      <c r="B89" s="88" t="s">
        <v>52</v>
      </c>
      <c r="C89" s="62">
        <f>G27</f>
        <v>923999.94</v>
      </c>
      <c r="D89" s="89">
        <f>(C89/C95)</f>
        <v>0.39049966043706785</v>
      </c>
      <c r="E89" s="60"/>
      <c r="F89" s="60"/>
      <c r="G89" s="66"/>
    </row>
    <row r="90" spans="1:7" ht="12" customHeight="1" x14ac:dyDescent="0.75">
      <c r="A90" s="69"/>
      <c r="B90" s="88" t="s">
        <v>53</v>
      </c>
      <c r="C90" s="62">
        <f>G32</f>
        <v>0</v>
      </c>
      <c r="D90" s="89">
        <v>0</v>
      </c>
      <c r="E90" s="60"/>
      <c r="F90" s="60"/>
      <c r="G90" s="66"/>
    </row>
    <row r="91" spans="1:7" ht="12" customHeight="1" x14ac:dyDescent="0.75">
      <c r="A91" s="69"/>
      <c r="B91" s="88" t="s">
        <v>54</v>
      </c>
      <c r="C91" s="62">
        <f>G44</f>
        <v>360000</v>
      </c>
      <c r="D91" s="89">
        <f>(C91/C95)</f>
        <v>0.15214273472500922</v>
      </c>
      <c r="E91" s="60"/>
      <c r="F91" s="60"/>
      <c r="G91" s="66"/>
    </row>
    <row r="92" spans="1:7" ht="12" customHeight="1" x14ac:dyDescent="0.75">
      <c r="A92" s="69"/>
      <c r="B92" s="88" t="s">
        <v>28</v>
      </c>
      <c r="C92" s="62">
        <f>G65</f>
        <v>969523</v>
      </c>
      <c r="D92" s="89">
        <f>(C92/C95)</f>
        <v>0.40973855721887531</v>
      </c>
      <c r="E92" s="60"/>
      <c r="F92" s="60"/>
      <c r="G92" s="66"/>
    </row>
    <row r="93" spans="1:7" ht="12" customHeight="1" x14ac:dyDescent="0.75">
      <c r="A93" s="69"/>
      <c r="B93" s="88" t="s">
        <v>55</v>
      </c>
      <c r="C93" s="63">
        <f>G70</f>
        <v>0</v>
      </c>
      <c r="D93" s="89">
        <f>(C93/C95)</f>
        <v>0</v>
      </c>
      <c r="E93" s="65"/>
      <c r="F93" s="65"/>
      <c r="G93" s="66"/>
    </row>
    <row r="94" spans="1:7" ht="12" customHeight="1" x14ac:dyDescent="0.75">
      <c r="A94" s="69"/>
      <c r="B94" s="88" t="s">
        <v>56</v>
      </c>
      <c r="C94" s="63">
        <f>G73</f>
        <v>112676.147</v>
      </c>
      <c r="D94" s="89">
        <f>(C94/C95)</f>
        <v>4.7619047619047623E-2</v>
      </c>
      <c r="E94" s="65"/>
      <c r="F94" s="65"/>
      <c r="G94" s="66"/>
    </row>
    <row r="95" spans="1:7" ht="12.75" customHeight="1" thickBot="1" x14ac:dyDescent="0.9">
      <c r="A95" s="69"/>
      <c r="B95" s="90" t="s">
        <v>57</v>
      </c>
      <c r="C95" s="91">
        <f>SUM(C89:C94)</f>
        <v>2366199.0869999998</v>
      </c>
      <c r="D95" s="92">
        <f>SUM(D89:D94)</f>
        <v>1</v>
      </c>
      <c r="E95" s="65"/>
      <c r="F95" s="65"/>
      <c r="G95" s="66"/>
    </row>
    <row r="96" spans="1:7" ht="12" customHeight="1" x14ac:dyDescent="0.75">
      <c r="A96" s="69"/>
      <c r="B96" s="84"/>
      <c r="C96" s="71"/>
      <c r="D96" s="71"/>
      <c r="E96" s="71"/>
      <c r="F96" s="71"/>
      <c r="G96" s="66"/>
    </row>
    <row r="97" spans="1:7" ht="12.75" customHeight="1" x14ac:dyDescent="0.75">
      <c r="A97" s="69"/>
      <c r="B97" s="85"/>
      <c r="C97" s="71"/>
      <c r="D97" s="71"/>
      <c r="E97" s="71"/>
      <c r="F97" s="71"/>
      <c r="G97" s="66"/>
    </row>
    <row r="98" spans="1:7" ht="12" customHeight="1" thickBot="1" x14ac:dyDescent="0.9">
      <c r="A98" s="59"/>
      <c r="B98" s="105"/>
      <c r="C98" s="106" t="s">
        <v>116</v>
      </c>
      <c r="D98" s="107"/>
      <c r="E98" s="108"/>
      <c r="F98" s="64"/>
      <c r="G98" s="66"/>
    </row>
    <row r="99" spans="1:7" ht="12" customHeight="1" x14ac:dyDescent="0.75">
      <c r="A99" s="69"/>
      <c r="B99" s="109" t="s">
        <v>112</v>
      </c>
      <c r="C99" s="110">
        <v>150</v>
      </c>
      <c r="D99" s="110">
        <v>180</v>
      </c>
      <c r="E99" s="111">
        <v>200</v>
      </c>
      <c r="F99" s="104"/>
      <c r="G99" s="67"/>
    </row>
    <row r="100" spans="1:7" ht="12.75" customHeight="1" thickBot="1" x14ac:dyDescent="0.9">
      <c r="A100" s="69"/>
      <c r="B100" s="144" t="s">
        <v>113</v>
      </c>
      <c r="C100" s="91">
        <f>(G74/C99)</f>
        <v>15774.660579999998</v>
      </c>
      <c r="D100" s="91">
        <f>(G74/D99)</f>
        <v>13145.550483333333</v>
      </c>
      <c r="E100" s="112">
        <f>(G74/E99)</f>
        <v>11830.995434999999</v>
      </c>
      <c r="F100" s="104"/>
      <c r="G100" s="67"/>
    </row>
    <row r="101" spans="1:7" ht="15.65" customHeight="1" x14ac:dyDescent="0.75">
      <c r="A101" s="69"/>
      <c r="B101" s="95" t="s">
        <v>58</v>
      </c>
      <c r="C101" s="68"/>
      <c r="D101" s="68"/>
      <c r="E101" s="68"/>
      <c r="F101" s="68"/>
      <c r="G101" s="68"/>
    </row>
  </sheetData>
  <mergeCells count="8">
    <mergeCell ref="B17:G17"/>
    <mergeCell ref="B87:C8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dcterms:created xsi:type="dcterms:W3CDTF">2020-11-27T12:49:26Z</dcterms:created>
  <dcterms:modified xsi:type="dcterms:W3CDTF">2021-03-30T01:33:44Z</dcterms:modified>
</cp:coreProperties>
</file>