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<sst xmlns="http://schemas.openxmlformats.org/spreadsheetml/2006/main" count="159" uniqueCount="118">
  <si>
    <t>RUBRO O CULTIVO</t>
  </si>
  <si>
    <t>BOVINOS</t>
  </si>
  <si>
    <t>RENDIMIENTO (kg/lt/ha)</t>
  </si>
  <si>
    <t>(ver Nota 10)</t>
  </si>
  <si>
    <t>RAZA</t>
  </si>
  <si>
    <t>OVERO</t>
  </si>
  <si>
    <t>FECHA ESTIMADA  PRECIO VENTA</t>
  </si>
  <si>
    <t>ENERO - DICIEMBRE</t>
  </si>
  <si>
    <t>NIVEL TECNOLÓGICO</t>
  </si>
  <si>
    <t>MEDIO</t>
  </si>
  <si>
    <t>PRECIO ESPERADO ($/qq)</t>
  </si>
  <si>
    <t>REGIÓN</t>
  </si>
  <si>
    <t>LOS RÍOS</t>
  </si>
  <si>
    <t>INGRESO ESPERADO, CON IVA ($)</t>
  </si>
  <si>
    <t>ÁREA</t>
  </si>
  <si>
    <t>VALDIVIA</t>
  </si>
  <si>
    <t>DESTINO PRODUCCIÓN</t>
  </si>
  <si>
    <t>VENTA EN EL PREDIO</t>
  </si>
  <si>
    <t>COMUNA/LOCALIDAD</t>
  </si>
  <si>
    <t>VALDIVIA - CORRAL - MAFIL</t>
  </si>
  <si>
    <t>FECHA DE COSECHA</t>
  </si>
  <si>
    <t>FECHA PRECIO INSUMOS</t>
  </si>
  <si>
    <t>CONTINGENCIA</t>
  </si>
  <si>
    <t>INUNDACIONES,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</si>
  <si>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</si>
  <si>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</si>
  <si>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</si>
  <si>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</si>
  <si>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</si>
  <si>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</si>
  <si>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</si>
  <si>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</si>
  <si>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CUIDADOS DEL REBAÑO (traslados diarios, alimentación, manejo sanitario)</t>
  </si>
  <si>
    <t>JH</t>
  </si>
  <si>
    <t>Ene-Dic</t>
  </si>
  <si>
    <t>Subtotal Jornadas Hombre</t>
  </si>
  <si>
    <t>INSUMOS</t>
  </si>
  <si>
    <t>Unidad (Kg/l/u)</t>
  </si>
  <si>
    <t>Cantidad (Kg/l/u)</t>
  </si>
  <si>
    <t>MANTENCION DE PRADERAS</t>
  </si>
  <si>
    <t>Nitromag (60% primavera)</t>
  </si>
  <si>
    <t>kg/ha</t>
  </si>
  <si>
    <t>Ago-Sep</t>
  </si>
  <si>
    <t>Superfosfato Triple</t>
  </si>
  <si>
    <t>Abr-may</t>
  </si>
  <si>
    <t>Subtotal Insumos</t>
  </si>
  <si>
    <t>ALIMENTACION SUPLEMENTARIA</t>
  </si>
  <si>
    <t>Concentrado</t>
  </si>
  <si>
    <t>Sacos/cab</t>
  </si>
  <si>
    <t>May-sept</t>
  </si>
  <si>
    <t>Ensilaje</t>
  </si>
  <si>
    <t>Bolo/cab</t>
  </si>
  <si>
    <t>Sales Minerales</t>
  </si>
  <si>
    <t>Kg/cab</t>
  </si>
  <si>
    <t>Heno</t>
  </si>
  <si>
    <t>SANIDAD ANIMAL</t>
  </si>
  <si>
    <t>Arete mosca</t>
  </si>
  <si>
    <t>un/cab</t>
  </si>
  <si>
    <t>enero</t>
  </si>
  <si>
    <t>DIIO</t>
  </si>
  <si>
    <t>Clostribac</t>
  </si>
  <si>
    <t>Dosis/cab</t>
  </si>
  <si>
    <t>abril-octubre</t>
  </si>
  <si>
    <t>Tuberculina</t>
  </si>
  <si>
    <t>RB-51 (vaquilla)</t>
  </si>
  <si>
    <t>octubre</t>
  </si>
  <si>
    <t xml:space="preserve">Antibiotico </t>
  </si>
  <si>
    <t>Ivermectina (terneros)</t>
  </si>
  <si>
    <t>Laboratorio (bruc.-leuc)</t>
  </si>
  <si>
    <t>Muestras/cab</t>
  </si>
  <si>
    <t>Materiales</t>
  </si>
  <si>
    <t>U. A. /há</t>
  </si>
  <si>
    <t>OTROS</t>
  </si>
  <si>
    <t>Costos varios en el predio</t>
  </si>
  <si>
    <t>$/HA</t>
  </si>
  <si>
    <t>Gastos administración</t>
  </si>
  <si>
    <t>Subtotal Otros</t>
  </si>
  <si>
    <t>TOTAL COSTOS DIRECTOS</t>
  </si>
  <si>
    <t>Más Imprevistos (5%)</t>
  </si>
  <si>
    <t>TOTAL COSTOS</t>
  </si>
  <si>
    <t>INGRESOS ESPERADOS</t>
  </si>
  <si>
    <t>RESULTADO ECONOMICO($/ha)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</si>
  <si>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</si>
  <si>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</si>
  <si>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</si>
  <si>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</si>
  <si>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</si>
  <si>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</si>
  <si>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</si>
  <si>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</si>
  <si>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7. En base a un predio de 20 hectareas, con un plantel de 28 vacas masa doble proposito</t>
  </si>
  <si>
    <t>8. Precio leche considera precio promedio pagada por la planta.</t>
  </si>
  <si>
    <t>9. Terneros se comercializan a un precio promedio de 180 Kg. Las vacas de desechos se comercializan a un predio promedio de 400 Kg</t>
  </si>
  <si>
    <t>10. Resumen Ingresos</t>
  </si>
  <si>
    <t xml:space="preserve">ITEM </t>
  </si>
  <si>
    <t>Cantidad (Kg)</t>
  </si>
  <si>
    <t>Precio ($)</t>
  </si>
  <si>
    <t>TOTAL($/20 ha)</t>
  </si>
  <si>
    <t>TOTAL  ($/ha)</t>
  </si>
  <si>
    <t>Leche (lt)</t>
  </si>
  <si>
    <t>Carne (kg Ternero)</t>
  </si>
  <si>
    <t>Vaca desecho (kg)</t>
  </si>
  <si>
    <t>INGRESO ESPERADO</t>
  </si>
  <si>
    <t>COMPOSICION COSTOS DE PRODUCCION</t>
  </si>
  <si>
    <t>Item</t>
  </si>
  <si>
    <t>$/hà</t>
  </si>
  <si>
    <t>%</t>
  </si>
  <si>
    <t>Mano de obra</t>
  </si>
  <si>
    <t>Jornada Animal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</si>
  <si>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</si>
  <si>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</si>
  <si>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</si>
  <si>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</si>
  <si>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</si>
  <si>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</si>
  <si>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</si>
  <si>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</si>
  <si>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Insumos praderas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</si>
</sst>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\ _€_-;\-* #,##0\ _€_-;_-* &quot;-&quot;??\ _€_-;_-@_-"/>
    <numFmt numFmtId="175" formatCode="[$-C0A]mmmm\-yy;@"/>
    <numFmt numFmtId="176" formatCode="#,##0.0"/>
    <numFmt numFmtId="177" formatCode="&quot; &quot;* #,##0&quot;   &quot;;&quot;-&quot;* #,##0&quot;   &quot;;&quot; &quot;* &quot;-&quot;??&quot;   &quot;"/>
    <numFmt numFmtId="178" formatCode="&quot; &quot;* #,##0&quot; &quot;;&quot; &quot;* &quot;-&quot;#,##0&quot; &quot;;&quot; &quot;* &quot;- &quot;"/>
    <numFmt numFmtId="179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9"/>
      <name val="Calibri"/>
      <family val="2"/>
    </font>
    <font>
      <sz val="7"/>
      <name val="Calibri"/>
      <family val="2"/>
    </font>
    <font>
      <sz val="7"/>
      <color indexed="9"/>
      <name val="Calibri"/>
      <family val="2"/>
    </font>
    <font>
      <b/>
      <sz val="7"/>
      <color indexed="8"/>
      <name val="Calibri"/>
      <family val="2"/>
    </font>
    <font>
      <b/>
      <i/>
      <sz val="7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sz val="7"/>
      <color rgb="FF000000"/>
      <name val="Calibri"/>
      <family val="2"/>
    </font>
    <font>
      <b/>
      <sz val="9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b/>
      <sz val="7"/>
      <color rgb="FFFFFFFF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D8D8D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2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4" fontId="3" fillId="0" borderId="0" xfId="49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4" fontId="2" fillId="0" borderId="0" xfId="49" applyNumberFormat="1" applyFont="1" applyFill="1" applyBorder="1" applyAlignment="1">
      <alignment vertical="center"/>
    </xf>
    <xf numFmtId="174" fontId="3" fillId="0" borderId="0" xfId="49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4" fontId="3" fillId="0" borderId="0" xfId="49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4" fontId="5" fillId="0" borderId="0" xfId="49" applyNumberFormat="1" applyFont="1" applyBorder="1" applyAlignment="1">
      <alignment vertical="center"/>
    </xf>
    <xf numFmtId="174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4" fontId="3" fillId="0" borderId="0" xfId="49" applyNumberFormat="1" applyFont="1" applyFill="1" applyBorder="1" applyAlignment="1">
      <alignment vertical="center"/>
    </xf>
    <xf numFmtId="173" fontId="3" fillId="0" borderId="0" xfId="47" applyNumberFormat="1" applyFont="1" applyFill="1" applyBorder="1" applyAlignment="1">
      <alignment vertical="center"/>
    </xf>
    <xf numFmtId="174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73" fontId="3" fillId="0" borderId="0" xfId="0" applyNumberFormat="1" applyFont="1" applyAlignment="1">
      <alignment vertical="center"/>
    </xf>
    <xf numFmtId="173" fontId="5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73" fontId="3" fillId="0" borderId="0" xfId="47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174" fontId="5" fillId="0" borderId="10" xfId="47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174" fontId="3" fillId="0" borderId="10" xfId="47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173" fontId="10" fillId="0" borderId="10" xfId="47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173" fontId="13" fillId="0" borderId="10" xfId="47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73" fontId="13" fillId="0" borderId="10" xfId="47" applyNumberFormat="1" applyFont="1" applyFill="1" applyBorder="1" applyAlignment="1">
      <alignment horizontal="right" vertical="center"/>
    </xf>
    <xf numFmtId="173" fontId="13" fillId="0" borderId="10" xfId="47" applyNumberFormat="1" applyFont="1" applyFill="1" applyBorder="1" applyAlignment="1">
      <alignment horizontal="right" vertical="center" wrapText="1"/>
    </xf>
    <xf numFmtId="175" fontId="12" fillId="0" borderId="10" xfId="47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3" fontId="12" fillId="0" borderId="10" xfId="47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174" fontId="13" fillId="0" borderId="10" xfId="49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right" vertical="center"/>
    </xf>
    <xf numFmtId="174" fontId="14" fillId="33" borderId="10" xfId="49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4" fontId="11" fillId="0" borderId="0" xfId="49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174" fontId="9" fillId="33" borderId="10" xfId="49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173" fontId="15" fillId="34" borderId="0" xfId="47" applyNumberFormat="1" applyFont="1" applyFill="1" applyBorder="1" applyAlignment="1">
      <alignment vertical="center"/>
    </xf>
    <xf numFmtId="173" fontId="15" fillId="33" borderId="0" xfId="47" applyNumberFormat="1" applyFont="1" applyFill="1" applyBorder="1" applyAlignment="1">
      <alignment vertical="center"/>
    </xf>
    <xf numFmtId="173" fontId="15" fillId="35" borderId="0" xfId="47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73" fontId="17" fillId="33" borderId="10" xfId="47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4" fontId="16" fillId="0" borderId="10" xfId="49" applyNumberFormat="1" applyFont="1" applyBorder="1" applyAlignment="1">
      <alignment vertical="center"/>
    </xf>
    <xf numFmtId="173" fontId="19" fillId="0" borderId="10" xfId="47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173" fontId="16" fillId="0" borderId="10" xfId="47" applyNumberFormat="1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174" fontId="16" fillId="0" borderId="10" xfId="49" applyNumberFormat="1" applyFont="1" applyFill="1" applyBorder="1" applyAlignment="1">
      <alignment horizontal="right" vertical="center"/>
    </xf>
    <xf numFmtId="173" fontId="19" fillId="0" borderId="10" xfId="47" applyNumberFormat="1" applyFont="1" applyBorder="1" applyAlignment="1">
      <alignment horizontal="right" vertical="center"/>
    </xf>
    <xf numFmtId="0" fontId="17" fillId="33" borderId="10" xfId="0" applyFont="1" applyFill="1" applyBorder="1" applyAlignment="1">
      <alignment horizontal="right" vertical="center"/>
    </xf>
    <xf numFmtId="174" fontId="17" fillId="33" borderId="10" xfId="49" applyNumberFormat="1" applyFont="1" applyFill="1" applyBorder="1" applyAlignment="1">
      <alignment horizontal="right" vertical="center"/>
    </xf>
    <xf numFmtId="173" fontId="17" fillId="33" borderId="10" xfId="47" applyNumberFormat="1" applyFont="1" applyFill="1" applyBorder="1" applyAlignment="1">
      <alignment horizontal="right" vertical="center"/>
    </xf>
    <xf numFmtId="1" fontId="19" fillId="0" borderId="10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 wrapText="1"/>
    </xf>
    <xf numFmtId="174" fontId="16" fillId="0" borderId="10" xfId="49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/>
    </xf>
    <xf numFmtId="0" fontId="55" fillId="36" borderId="0" xfId="0" applyFont="1" applyFill="1" applyBorder="1" applyAlignment="1">
      <alignment vertical="center"/>
    </xf>
    <xf numFmtId="0" fontId="55" fillId="36" borderId="0" xfId="0" applyFont="1" applyFill="1" applyBorder="1" applyAlignment="1">
      <alignment/>
    </xf>
    <xf numFmtId="177" fontId="56" fillId="36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7" fillId="37" borderId="15" xfId="0" applyNumberFormat="1" applyFont="1" applyFill="1" applyBorder="1" applyAlignment="1">
      <alignment vertical="center"/>
    </xf>
    <xf numFmtId="0" fontId="58" fillId="37" borderId="16" xfId="0" applyFont="1" applyFill="1" applyBorder="1" applyAlignment="1">
      <alignment vertical="center"/>
    </xf>
    <xf numFmtId="0" fontId="55" fillId="37" borderId="17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49" fontId="58" fillId="38" borderId="18" xfId="0" applyNumberFormat="1" applyFont="1" applyFill="1" applyBorder="1" applyAlignment="1">
      <alignment vertical="center"/>
    </xf>
    <xf numFmtId="49" fontId="58" fillId="38" borderId="19" xfId="0" applyNumberFormat="1" applyFont="1" applyFill="1" applyBorder="1" applyAlignment="1">
      <alignment vertical="center"/>
    </xf>
    <xf numFmtId="49" fontId="55" fillId="38" borderId="20" xfId="0" applyNumberFormat="1" applyFont="1" applyFill="1" applyBorder="1" applyAlignment="1">
      <alignment/>
    </xf>
    <xf numFmtId="49" fontId="58" fillId="36" borderId="21" xfId="0" applyNumberFormat="1" applyFont="1" applyFill="1" applyBorder="1" applyAlignment="1">
      <alignment vertical="center"/>
    </xf>
    <xf numFmtId="3" fontId="58" fillId="36" borderId="22" xfId="0" applyNumberFormat="1" applyFont="1" applyFill="1" applyBorder="1" applyAlignment="1">
      <alignment vertical="center"/>
    </xf>
    <xf numFmtId="9" fontId="55" fillId="36" borderId="23" xfId="0" applyNumberFormat="1" applyFont="1" applyFill="1" applyBorder="1" applyAlignment="1">
      <alignment/>
    </xf>
    <xf numFmtId="178" fontId="58" fillId="36" borderId="22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49" fontId="58" fillId="38" borderId="24" xfId="0" applyNumberFormat="1" applyFont="1" applyFill="1" applyBorder="1" applyAlignment="1">
      <alignment vertical="center"/>
    </xf>
    <xf numFmtId="178" fontId="58" fillId="38" borderId="25" xfId="0" applyNumberFormat="1" applyFont="1" applyFill="1" applyBorder="1" applyAlignment="1">
      <alignment vertical="center"/>
    </xf>
    <xf numFmtId="9" fontId="58" fillId="38" borderId="26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59" fillId="36" borderId="0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0" fillId="36" borderId="27" xfId="0" applyFont="1" applyFill="1" applyBorder="1" applyAlignment="1">
      <alignment/>
    </xf>
    <xf numFmtId="0" fontId="59" fillId="37" borderId="28" xfId="0" applyFont="1" applyFill="1" applyBorder="1" applyAlignment="1">
      <alignment vertical="center"/>
    </xf>
    <xf numFmtId="49" fontId="57" fillId="37" borderId="0" xfId="0" applyNumberFormat="1" applyFont="1" applyFill="1" applyBorder="1" applyAlignment="1">
      <alignment vertical="center"/>
    </xf>
    <xf numFmtId="0" fontId="59" fillId="37" borderId="0" xfId="0" applyFont="1" applyFill="1" applyBorder="1" applyAlignment="1">
      <alignment vertical="center"/>
    </xf>
    <xf numFmtId="0" fontId="59" fillId="37" borderId="27" xfId="0" applyFont="1" applyFill="1" applyBorder="1" applyAlignment="1">
      <alignment vertical="center"/>
    </xf>
    <xf numFmtId="0" fontId="59" fillId="0" borderId="28" xfId="0" applyFont="1" applyFill="1" applyBorder="1" applyAlignment="1">
      <alignment vertical="center"/>
    </xf>
    <xf numFmtId="49" fontId="58" fillId="38" borderId="29" xfId="0" applyNumberFormat="1" applyFont="1" applyFill="1" applyBorder="1" applyAlignment="1">
      <alignment vertical="center"/>
    </xf>
    <xf numFmtId="0" fontId="58" fillId="38" borderId="30" xfId="0" applyNumberFormat="1" applyFont="1" applyFill="1" applyBorder="1" applyAlignment="1">
      <alignment vertical="center"/>
    </xf>
    <xf numFmtId="0" fontId="58" fillId="38" borderId="31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177" fontId="61" fillId="36" borderId="0" xfId="0" applyNumberFormat="1" applyFont="1" applyFill="1" applyBorder="1" applyAlignment="1">
      <alignment vertical="center"/>
    </xf>
    <xf numFmtId="49" fontId="55" fillId="36" borderId="0" xfId="0" applyNumberFormat="1" applyFont="1" applyFill="1" applyBorder="1" applyAlignment="1">
      <alignment vertical="center"/>
    </xf>
    <xf numFmtId="1" fontId="58" fillId="38" borderId="30" xfId="0" applyNumberFormat="1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0</xdr:rowOff>
    </xdr:from>
    <xdr:to>
      <xdr:col>7</xdr:col>
      <xdr:colOff>38100</xdr:colOff>
      <xdr:row>8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6029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IF95"/>
  <sheetViews>
    <sheetView showGridLines="0" tabSelected="1" zoomScalePageLayoutView="120" workbookViewId="0" topLeftCell="A1">
      <selection activeCell="A1" sqref="A1"/>
    </sheetView>
  </sheetViews>
  <sheetFormatPr defaultColWidth="11.421875" defaultRowHeight="12" customHeight="1"/>
  <cols>
    <col min="1" max="1" width="3.00390625" style="1" customWidth="1"/>
    <col min="2" max="2" width="26.00390625" style="1" customWidth="1"/>
    <col min="3" max="3" width="14.28125" style="1" customWidth="1"/>
    <col min="4" max="4" width="8.57421875" style="1" customWidth="1"/>
    <col min="5" max="5" width="12.57421875" style="1" customWidth="1"/>
    <col min="6" max="6" width="13.140625" style="1" customWidth="1"/>
    <col min="7" max="7" width="15.28125" style="1" customWidth="1"/>
    <col min="8" max="8" width="14.28125" style="1" customWidth="1"/>
    <col min="9" max="16384" width="11.421875" style="1" customWidth="1"/>
  </cols>
  <sheetData>
    <row r="9" ht="15.75" customHeight="1"/>
    <row r="10" spans="2:7" ht="15.75" customHeight="1">
      <c r="B10" s="39" t="s">
        <v>0</v>
      </c>
      <c r="C10" s="40" t="s">
        <v>1</v>
      </c>
      <c r="D10" s="41"/>
      <c r="E10" s="102" t="s">
        <v>2</v>
      </c>
      <c r="F10" s="102"/>
      <c r="G10" s="42" t="s">
        <v>3</v>
      </c>
    </row>
    <row r="11" spans="2:7" ht="15.75" customHeight="1">
      <c r="B11" s="43" t="s">
        <v>4</v>
      </c>
      <c r="C11" s="44" t="s">
        <v>5</v>
      </c>
      <c r="D11" s="45"/>
      <c r="E11" s="95" t="s">
        <v>6</v>
      </c>
      <c r="F11" s="95"/>
      <c r="G11" s="44" t="s">
        <v>7</v>
      </c>
    </row>
    <row r="12" spans="2:7" ht="15.75" customHeight="1">
      <c r="B12" s="43" t="s">
        <v>8</v>
      </c>
      <c r="C12" s="44" t="s">
        <v>9</v>
      </c>
      <c r="D12" s="45"/>
      <c r="E12" s="95" t="s">
        <v>10</v>
      </c>
      <c r="F12" s="95"/>
      <c r="G12" s="46" t="s">
        <v>3</v>
      </c>
    </row>
    <row r="13" spans="2:8" ht="15.75" customHeight="1">
      <c r="B13" s="43" t="s">
        <v>11</v>
      </c>
      <c r="C13" s="44" t="s">
        <v>12</v>
      </c>
      <c r="D13" s="45"/>
      <c r="E13" s="95" t="s">
        <v>13</v>
      </c>
      <c r="F13" s="95"/>
      <c r="G13" s="46" t="s">
        <v>3</v>
      </c>
      <c r="H13" s="2"/>
    </row>
    <row r="14" spans="2:7" ht="15.75" customHeight="1">
      <c r="B14" s="43" t="s">
        <v>14</v>
      </c>
      <c r="C14" s="47" t="s">
        <v>15</v>
      </c>
      <c r="D14" s="45"/>
      <c r="E14" s="95" t="s">
        <v>16</v>
      </c>
      <c r="F14" s="95"/>
      <c r="G14" s="44" t="s">
        <v>17</v>
      </c>
    </row>
    <row r="15" spans="2:8" ht="21.75" customHeight="1">
      <c r="B15" s="43" t="s">
        <v>18</v>
      </c>
      <c r="C15" s="48" t="s">
        <v>19</v>
      </c>
      <c r="D15" s="45"/>
      <c r="E15" s="95" t="s">
        <v>20</v>
      </c>
      <c r="F15" s="95"/>
      <c r="G15" s="44" t="s">
        <v>7</v>
      </c>
      <c r="H15" s="22"/>
    </row>
    <row r="16" spans="2:7" ht="15.75" customHeight="1">
      <c r="B16" s="43" t="s">
        <v>21</v>
      </c>
      <c r="C16" s="49">
        <v>44197</v>
      </c>
      <c r="D16" s="50"/>
      <c r="E16" s="96" t="s">
        <v>22</v>
      </c>
      <c r="F16" s="96"/>
      <c r="G16" s="51" t="s">
        <v>23</v>
      </c>
    </row>
    <row r="17" spans="2:7" ht="15.75" customHeight="1">
      <c r="B17" s="4"/>
      <c r="C17" s="5"/>
      <c r="D17" s="3"/>
      <c r="E17" s="6"/>
      <c r="F17" s="6"/>
      <c r="G17" s="7"/>
    </row>
    <row r="18" spans="2:7" ht="15.75" customHeight="1">
      <c r="B18" s="97" t="s">
        <v>24</v>
      </c>
      <c r="C18" s="98"/>
      <c r="D18" s="98"/>
      <c r="E18" s="98"/>
      <c r="F18" s="98"/>
      <c r="G18" s="99"/>
    </row>
    <row r="19" spans="3:7" ht="15.75" customHeight="1">
      <c r="C19" s="8"/>
      <c r="D19" s="8"/>
      <c r="E19" s="9"/>
      <c r="F19" s="10"/>
      <c r="G19" s="11"/>
    </row>
    <row r="20" spans="2:7" ht="15.75" customHeight="1">
      <c r="B20" s="60" t="s">
        <v>25</v>
      </c>
      <c r="C20" s="61"/>
      <c r="D20" s="61"/>
      <c r="E20" s="62"/>
      <c r="F20" s="63"/>
      <c r="G20" s="63"/>
    </row>
    <row r="21" spans="2:7" ht="15.75" customHeight="1">
      <c r="B21" s="64" t="s">
        <v>26</v>
      </c>
      <c r="C21" s="65" t="s">
        <v>27</v>
      </c>
      <c r="D21" s="65" t="s">
        <v>28</v>
      </c>
      <c r="E21" s="65" t="s">
        <v>29</v>
      </c>
      <c r="F21" s="66" t="s">
        <v>30</v>
      </c>
      <c r="G21" s="66" t="s">
        <v>31</v>
      </c>
    </row>
    <row r="22" spans="2:7" ht="22.5" customHeight="1">
      <c r="B22" s="52" t="s">
        <v>32</v>
      </c>
      <c r="C22" s="53" t="s">
        <v>33</v>
      </c>
      <c r="D22" s="54">
        <v>13</v>
      </c>
      <c r="E22" s="54" t="s">
        <v>34</v>
      </c>
      <c r="F22" s="55">
        <v>12300</v>
      </c>
      <c r="G22" s="55">
        <f>D22*F22</f>
        <v>159900</v>
      </c>
    </row>
    <row r="23" spans="2:7" ht="15.75" customHeight="1">
      <c r="B23" s="56" t="s">
        <v>35</v>
      </c>
      <c r="C23" s="57"/>
      <c r="D23" s="58"/>
      <c r="E23" s="58"/>
      <c r="F23" s="59"/>
      <c r="G23" s="59">
        <f>+G22</f>
        <v>159900</v>
      </c>
    </row>
    <row r="24" spans="2:7" ht="15.75" customHeight="1">
      <c r="B24" s="6"/>
      <c r="C24" s="12"/>
      <c r="D24" s="12"/>
      <c r="E24" s="6"/>
      <c r="F24" s="13"/>
      <c r="G24" s="13"/>
    </row>
    <row r="25" spans="2:7" ht="15.75" customHeight="1">
      <c r="B25" s="67" t="s">
        <v>36</v>
      </c>
      <c r="C25" s="61"/>
      <c r="D25" s="61"/>
      <c r="E25" s="62"/>
      <c r="F25" s="63"/>
      <c r="G25" s="63"/>
    </row>
    <row r="26" spans="2:7" ht="22.5" customHeight="1">
      <c r="B26" s="64" t="s">
        <v>26</v>
      </c>
      <c r="C26" s="65" t="s">
        <v>37</v>
      </c>
      <c r="D26" s="65" t="s">
        <v>38</v>
      </c>
      <c r="E26" s="65" t="s">
        <v>29</v>
      </c>
      <c r="F26" s="66" t="s">
        <v>30</v>
      </c>
      <c r="G26" s="66" t="s">
        <v>31</v>
      </c>
    </row>
    <row r="27" spans="2:7" ht="15.75" customHeight="1">
      <c r="B27" s="76" t="s">
        <v>39</v>
      </c>
      <c r="C27" s="77"/>
      <c r="D27" s="77"/>
      <c r="E27" s="77"/>
      <c r="F27" s="79"/>
      <c r="G27" s="83"/>
    </row>
    <row r="28" spans="2:10" ht="15.75" customHeight="1">
      <c r="B28" s="81" t="s">
        <v>40</v>
      </c>
      <c r="C28" s="77" t="s">
        <v>41</v>
      </c>
      <c r="D28" s="84">
        <v>200</v>
      </c>
      <c r="E28" s="85" t="s">
        <v>42</v>
      </c>
      <c r="F28" s="86">
        <v>321</v>
      </c>
      <c r="G28" s="87">
        <f>+D28*F28</f>
        <v>64200</v>
      </c>
      <c r="H28" s="14"/>
      <c r="I28" s="15"/>
      <c r="J28" s="16"/>
    </row>
    <row r="29" spans="2:10" ht="15.75" customHeight="1">
      <c r="B29" s="81" t="s">
        <v>43</v>
      </c>
      <c r="C29" s="77" t="s">
        <v>41</v>
      </c>
      <c r="D29" s="84">
        <v>150</v>
      </c>
      <c r="E29" s="85" t="s">
        <v>44</v>
      </c>
      <c r="F29" s="86">
        <v>490</v>
      </c>
      <c r="G29" s="87">
        <f>+D29*F29</f>
        <v>73500</v>
      </c>
      <c r="H29" s="14"/>
      <c r="I29" s="15"/>
      <c r="J29" s="16"/>
    </row>
    <row r="30" spans="2:10" ht="15.75" customHeight="1">
      <c r="B30" s="73" t="s">
        <v>45</v>
      </c>
      <c r="C30" s="74"/>
      <c r="D30" s="88"/>
      <c r="E30" s="88"/>
      <c r="F30" s="89"/>
      <c r="G30" s="90">
        <f>+G28+G29</f>
        <v>137700</v>
      </c>
      <c r="H30" s="14"/>
      <c r="I30" s="15"/>
      <c r="J30" s="16"/>
    </row>
    <row r="31" spans="1:10" ht="15.75" customHeight="1">
      <c r="A31" s="6"/>
      <c r="B31" s="25"/>
      <c r="C31" s="14"/>
      <c r="D31" s="12"/>
      <c r="E31" s="14"/>
      <c r="F31" s="15"/>
      <c r="G31" s="26"/>
      <c r="H31" s="14"/>
      <c r="I31" s="15"/>
      <c r="J31" s="16"/>
    </row>
    <row r="32" spans="2:10" ht="15.75" customHeight="1">
      <c r="B32" s="60" t="s">
        <v>36</v>
      </c>
      <c r="C32" s="61"/>
      <c r="D32" s="61"/>
      <c r="E32" s="62"/>
      <c r="F32" s="63"/>
      <c r="G32" s="63"/>
      <c r="H32" s="14"/>
      <c r="I32" s="15"/>
      <c r="J32" s="16"/>
    </row>
    <row r="33" spans="2:10" ht="23.25" customHeight="1">
      <c r="B33" s="64" t="s">
        <v>26</v>
      </c>
      <c r="C33" s="65" t="s">
        <v>37</v>
      </c>
      <c r="D33" s="65" t="s">
        <v>38</v>
      </c>
      <c r="E33" s="65" t="s">
        <v>29</v>
      </c>
      <c r="F33" s="66" t="s">
        <v>30</v>
      </c>
      <c r="G33" s="66" t="s">
        <v>31</v>
      </c>
      <c r="H33" s="14"/>
      <c r="I33" s="15"/>
      <c r="J33" s="16"/>
    </row>
    <row r="34" spans="2:10" ht="15.75" customHeight="1">
      <c r="B34" s="76" t="s">
        <v>46</v>
      </c>
      <c r="C34" s="77"/>
      <c r="D34" s="78"/>
      <c r="E34" s="77"/>
      <c r="F34" s="79"/>
      <c r="G34" s="80"/>
      <c r="H34" s="14"/>
      <c r="I34" s="15"/>
      <c r="J34" s="16"/>
    </row>
    <row r="35" spans="2:10" ht="15.75" customHeight="1">
      <c r="B35" s="81" t="s">
        <v>47</v>
      </c>
      <c r="C35" s="77" t="s">
        <v>48</v>
      </c>
      <c r="D35" s="84">
        <v>3</v>
      </c>
      <c r="E35" s="85" t="s">
        <v>49</v>
      </c>
      <c r="F35" s="86">
        <v>7700</v>
      </c>
      <c r="G35" s="87">
        <f>+D35*F35</f>
        <v>23100</v>
      </c>
      <c r="H35" s="14"/>
      <c r="I35" s="15"/>
      <c r="J35" s="16"/>
    </row>
    <row r="36" spans="2:10" ht="15.75" customHeight="1">
      <c r="B36" s="81" t="s">
        <v>50</v>
      </c>
      <c r="C36" s="77" t="s">
        <v>51</v>
      </c>
      <c r="D36" s="84">
        <v>1.1</v>
      </c>
      <c r="E36" s="85" t="s">
        <v>49</v>
      </c>
      <c r="F36" s="86">
        <v>35000</v>
      </c>
      <c r="G36" s="87">
        <f aca="true" t="shared" si="0" ref="G36:G48">+D36*F36</f>
        <v>38500</v>
      </c>
      <c r="H36" s="14"/>
      <c r="I36" s="15"/>
      <c r="J36" s="16"/>
    </row>
    <row r="37" spans="2:10" ht="15.75" customHeight="1">
      <c r="B37" s="81" t="s">
        <v>52</v>
      </c>
      <c r="C37" s="77" t="s">
        <v>53</v>
      </c>
      <c r="D37" s="84">
        <v>36</v>
      </c>
      <c r="E37" s="85" t="s">
        <v>49</v>
      </c>
      <c r="F37" s="86">
        <v>1740</v>
      </c>
      <c r="G37" s="87">
        <f t="shared" si="0"/>
        <v>62640</v>
      </c>
      <c r="H37" s="14"/>
      <c r="I37" s="15"/>
      <c r="J37" s="16"/>
    </row>
    <row r="38" spans="2:10" ht="15.75" customHeight="1">
      <c r="B38" s="81" t="s">
        <v>54</v>
      </c>
      <c r="C38" s="77" t="s">
        <v>53</v>
      </c>
      <c r="D38" s="84">
        <v>240</v>
      </c>
      <c r="E38" s="85" t="s">
        <v>49</v>
      </c>
      <c r="F38" s="86">
        <v>120</v>
      </c>
      <c r="G38" s="87">
        <f>+D38*F38</f>
        <v>28800</v>
      </c>
      <c r="H38" s="14"/>
      <c r="I38" s="15"/>
      <c r="J38" s="16"/>
    </row>
    <row r="39" spans="2:10" ht="15.75" customHeight="1">
      <c r="B39" s="76" t="s">
        <v>55</v>
      </c>
      <c r="C39" s="77"/>
      <c r="D39" s="84"/>
      <c r="E39" s="85"/>
      <c r="F39" s="86"/>
      <c r="G39" s="87"/>
      <c r="H39" s="14"/>
      <c r="I39" s="15"/>
      <c r="J39" s="16"/>
    </row>
    <row r="40" spans="2:10" ht="15.75" customHeight="1">
      <c r="B40" s="81" t="s">
        <v>56</v>
      </c>
      <c r="C40" s="77" t="s">
        <v>57</v>
      </c>
      <c r="D40" s="84">
        <v>1</v>
      </c>
      <c r="E40" s="85" t="s">
        <v>58</v>
      </c>
      <c r="F40" s="86">
        <v>2500</v>
      </c>
      <c r="G40" s="87">
        <f t="shared" si="0"/>
        <v>2500</v>
      </c>
      <c r="H40" s="14"/>
      <c r="I40" s="15"/>
      <c r="J40" s="16"/>
    </row>
    <row r="41" spans="2:10" ht="15.75" customHeight="1">
      <c r="B41" s="81" t="s">
        <v>59</v>
      </c>
      <c r="C41" s="77" t="s">
        <v>57</v>
      </c>
      <c r="D41" s="84">
        <v>1</v>
      </c>
      <c r="E41" s="85" t="s">
        <v>58</v>
      </c>
      <c r="F41" s="86">
        <v>2500</v>
      </c>
      <c r="G41" s="87">
        <f t="shared" si="0"/>
        <v>2500</v>
      </c>
      <c r="H41" s="14"/>
      <c r="I41" s="15"/>
      <c r="J41" s="16"/>
    </row>
    <row r="42" spans="2:10" ht="15.75" customHeight="1">
      <c r="B42" s="81" t="s">
        <v>60</v>
      </c>
      <c r="C42" s="77" t="s">
        <v>61</v>
      </c>
      <c r="D42" s="91">
        <v>2</v>
      </c>
      <c r="E42" s="85" t="s">
        <v>62</v>
      </c>
      <c r="F42" s="86">
        <v>378</v>
      </c>
      <c r="G42" s="87">
        <f t="shared" si="0"/>
        <v>756</v>
      </c>
      <c r="H42" s="14"/>
      <c r="I42" s="15"/>
      <c r="J42" s="16"/>
    </row>
    <row r="43" spans="2:10" ht="15.75" customHeight="1">
      <c r="B43" s="81" t="s">
        <v>63</v>
      </c>
      <c r="C43" s="77" t="s">
        <v>61</v>
      </c>
      <c r="D43" s="84">
        <v>1</v>
      </c>
      <c r="E43" s="85" t="s">
        <v>62</v>
      </c>
      <c r="F43" s="86">
        <v>380</v>
      </c>
      <c r="G43" s="87">
        <f t="shared" si="0"/>
        <v>380</v>
      </c>
      <c r="H43" s="14"/>
      <c r="I43" s="15"/>
      <c r="J43" s="16"/>
    </row>
    <row r="44" spans="2:10" ht="15.75" customHeight="1">
      <c r="B44" s="81" t="s">
        <v>64</v>
      </c>
      <c r="C44" s="77" t="s">
        <v>61</v>
      </c>
      <c r="D44" s="84">
        <v>1</v>
      </c>
      <c r="E44" s="85" t="s">
        <v>65</v>
      </c>
      <c r="F44" s="86">
        <v>2600</v>
      </c>
      <c r="G44" s="87">
        <f t="shared" si="0"/>
        <v>2600</v>
      </c>
      <c r="H44" s="14"/>
      <c r="I44" s="15"/>
      <c r="J44" s="16"/>
    </row>
    <row r="45" spans="2:10" ht="15.75" customHeight="1">
      <c r="B45" s="81" t="s">
        <v>66</v>
      </c>
      <c r="C45" s="77" t="s">
        <v>61</v>
      </c>
      <c r="D45" s="84">
        <v>1</v>
      </c>
      <c r="E45" s="85" t="s">
        <v>62</v>
      </c>
      <c r="F45" s="86">
        <v>5000</v>
      </c>
      <c r="G45" s="87">
        <f t="shared" si="0"/>
        <v>5000</v>
      </c>
      <c r="H45" s="14"/>
      <c r="I45" s="15"/>
      <c r="J45" s="16"/>
    </row>
    <row r="46" spans="2:10" ht="15.75" customHeight="1">
      <c r="B46" s="81" t="s">
        <v>67</v>
      </c>
      <c r="C46" s="77" t="s">
        <v>61</v>
      </c>
      <c r="D46" s="84">
        <v>1</v>
      </c>
      <c r="E46" s="85" t="s">
        <v>62</v>
      </c>
      <c r="F46" s="86">
        <v>320</v>
      </c>
      <c r="G46" s="87">
        <f t="shared" si="0"/>
        <v>320</v>
      </c>
      <c r="H46" s="14"/>
      <c r="I46" s="15"/>
      <c r="J46" s="16"/>
    </row>
    <row r="47" spans="2:10" ht="15.75" customHeight="1">
      <c r="B47" s="81" t="s">
        <v>68</v>
      </c>
      <c r="C47" s="77" t="s">
        <v>69</v>
      </c>
      <c r="D47" s="84">
        <v>1</v>
      </c>
      <c r="E47" s="85" t="s">
        <v>62</v>
      </c>
      <c r="F47" s="86">
        <v>1119</v>
      </c>
      <c r="G47" s="87">
        <f t="shared" si="0"/>
        <v>1119</v>
      </c>
      <c r="H47" s="23"/>
      <c r="I47" s="15"/>
      <c r="J47" s="16"/>
    </row>
    <row r="48" spans="2:10" ht="15.75" customHeight="1">
      <c r="B48" s="81" t="s">
        <v>70</v>
      </c>
      <c r="C48" s="77" t="s">
        <v>57</v>
      </c>
      <c r="D48" s="84">
        <v>1</v>
      </c>
      <c r="E48" s="85" t="s">
        <v>62</v>
      </c>
      <c r="F48" s="86">
        <v>615</v>
      </c>
      <c r="G48" s="87">
        <f t="shared" si="0"/>
        <v>615</v>
      </c>
      <c r="H48" s="14"/>
      <c r="I48" s="15"/>
      <c r="J48" s="16"/>
    </row>
    <row r="49" spans="2:7" ht="15.75" customHeight="1">
      <c r="B49" s="103" t="s">
        <v>45</v>
      </c>
      <c r="C49" s="103"/>
      <c r="D49" s="103"/>
      <c r="E49" s="103"/>
      <c r="F49" s="103"/>
      <c r="G49" s="75">
        <f>SUM(G35:G48)</f>
        <v>168830</v>
      </c>
    </row>
    <row r="50" spans="2:7" ht="15.75" customHeight="1">
      <c r="B50" s="82" t="s">
        <v>71</v>
      </c>
      <c r="C50" s="101">
        <v>1.2</v>
      </c>
      <c r="D50" s="101"/>
      <c r="E50" s="101"/>
      <c r="F50" s="101"/>
      <c r="G50" s="75">
        <f>+G49*C50</f>
        <v>202596</v>
      </c>
    </row>
    <row r="51" spans="2:7" ht="15.75" customHeight="1">
      <c r="B51" s="17"/>
      <c r="C51" s="12"/>
      <c r="D51" s="12"/>
      <c r="E51" s="6"/>
      <c r="F51" s="13"/>
      <c r="G51" s="18"/>
    </row>
    <row r="52" spans="2:7" ht="15.75" customHeight="1">
      <c r="B52" s="60" t="s">
        <v>72</v>
      </c>
      <c r="C52" s="61"/>
      <c r="D52" s="61"/>
      <c r="E52" s="62"/>
      <c r="F52" s="63"/>
      <c r="G52" s="63"/>
    </row>
    <row r="53" spans="2:7" ht="22.5" customHeight="1">
      <c r="B53" s="64" t="s">
        <v>26</v>
      </c>
      <c r="C53" s="65" t="s">
        <v>37</v>
      </c>
      <c r="D53" s="65" t="s">
        <v>38</v>
      </c>
      <c r="E53" s="65" t="s">
        <v>29</v>
      </c>
      <c r="F53" s="66" t="s">
        <v>30</v>
      </c>
      <c r="G53" s="66" t="s">
        <v>31</v>
      </c>
    </row>
    <row r="54" spans="2:7" s="24" customFormat="1" ht="15.75" customHeight="1">
      <c r="B54" s="71" t="s">
        <v>73</v>
      </c>
      <c r="C54" s="72" t="s">
        <v>74</v>
      </c>
      <c r="D54" s="92">
        <v>1</v>
      </c>
      <c r="E54" s="92" t="s">
        <v>34</v>
      </c>
      <c r="F54" s="93">
        <v>127000</v>
      </c>
      <c r="G54" s="93">
        <f>+D54*F54</f>
        <v>127000</v>
      </c>
    </row>
    <row r="55" spans="2:7" s="24" customFormat="1" ht="15.75" customHeight="1">
      <c r="B55" s="71" t="s">
        <v>75</v>
      </c>
      <c r="C55" s="72" t="s">
        <v>74</v>
      </c>
      <c r="D55" s="92">
        <v>1</v>
      </c>
      <c r="E55" s="92" t="s">
        <v>34</v>
      </c>
      <c r="F55" s="93">
        <v>270000</v>
      </c>
      <c r="G55" s="93">
        <f>+D55*F55</f>
        <v>270000</v>
      </c>
    </row>
    <row r="56" spans="2:7" ht="15.75" customHeight="1">
      <c r="B56" s="73" t="s">
        <v>76</v>
      </c>
      <c r="C56" s="74"/>
      <c r="D56" s="88"/>
      <c r="E56" s="88"/>
      <c r="F56" s="89"/>
      <c r="G56" s="90">
        <f>+G54+G55</f>
        <v>397000</v>
      </c>
    </row>
    <row r="57" spans="2:7" ht="15.75" customHeight="1">
      <c r="B57" s="17"/>
      <c r="C57" s="12"/>
      <c r="D57" s="12"/>
      <c r="E57" s="6"/>
      <c r="F57" s="13"/>
      <c r="G57" s="19"/>
    </row>
    <row r="58" spans="2:7" ht="15.75" customHeight="1">
      <c r="B58" s="94" t="s">
        <v>77</v>
      </c>
      <c r="C58" s="94"/>
      <c r="D58" s="94"/>
      <c r="E58" s="94"/>
      <c r="F58" s="94"/>
      <c r="G58" s="68">
        <f>+G23+G30+G50+G56</f>
        <v>897196</v>
      </c>
    </row>
    <row r="59" spans="2:7" ht="15.75" customHeight="1">
      <c r="B59" s="100" t="s">
        <v>78</v>
      </c>
      <c r="C59" s="100"/>
      <c r="D59" s="100"/>
      <c r="E59" s="100"/>
      <c r="F59" s="100"/>
      <c r="G59" s="69">
        <f>G58*0.05</f>
        <v>44859.8</v>
      </c>
    </row>
    <row r="60" spans="2:7" ht="15.75" customHeight="1">
      <c r="B60" s="94" t="s">
        <v>79</v>
      </c>
      <c r="C60" s="94"/>
      <c r="D60" s="94"/>
      <c r="E60" s="94"/>
      <c r="F60" s="94"/>
      <c r="G60" s="68">
        <f>SUM(G58:G59)</f>
        <v>942055.8</v>
      </c>
    </row>
    <row r="61" spans="2:7" ht="15.75" customHeight="1">
      <c r="B61" s="100" t="s">
        <v>80</v>
      </c>
      <c r="C61" s="100"/>
      <c r="D61" s="100"/>
      <c r="E61" s="100"/>
      <c r="F61" s="100"/>
      <c r="G61" s="69">
        <f>F79</f>
        <v>2121076</v>
      </c>
    </row>
    <row r="62" spans="2:8" ht="15.75" customHeight="1">
      <c r="B62" s="94" t="s">
        <v>81</v>
      </c>
      <c r="C62" s="94"/>
      <c r="D62" s="94"/>
      <c r="E62" s="94"/>
      <c r="F62" s="94"/>
      <c r="G62" s="70">
        <f>G61-G60</f>
        <v>1179020.2</v>
      </c>
      <c r="H62" s="20"/>
    </row>
    <row r="63" ht="15.75" customHeight="1" thickBot="1">
      <c r="B63" s="1" t="s">
        <v>82</v>
      </c>
    </row>
    <row r="64" spans="2:6" ht="15.75" customHeight="1">
      <c r="B64" s="141" t="s">
        <v>83</v>
      </c>
      <c r="C64" s="142"/>
      <c r="D64" s="142"/>
      <c r="E64" s="142"/>
      <c r="F64" s="143"/>
    </row>
    <row r="65" spans="2:6" ht="15.75" customHeight="1">
      <c r="B65" s="144" t="s">
        <v>84</v>
      </c>
      <c r="C65" s="6"/>
      <c r="D65" s="6"/>
      <c r="E65" s="6"/>
      <c r="F65" s="145"/>
    </row>
    <row r="66" spans="2:6" ht="15.75" customHeight="1">
      <c r="B66" s="144" t="s">
        <v>85</v>
      </c>
      <c r="C66" s="6"/>
      <c r="D66" s="6"/>
      <c r="E66" s="6"/>
      <c r="F66" s="145"/>
    </row>
    <row r="67" spans="2:6" ht="15.75" customHeight="1">
      <c r="B67" s="144" t="s">
        <v>86</v>
      </c>
      <c r="C67" s="6"/>
      <c r="D67" s="6"/>
      <c r="E67" s="6"/>
      <c r="F67" s="145"/>
    </row>
    <row r="68" spans="2:6" ht="15.75" customHeight="1">
      <c r="B68" s="144" t="s">
        <v>87</v>
      </c>
      <c r="C68" s="6"/>
      <c r="D68" s="6"/>
      <c r="E68" s="6"/>
      <c r="F68" s="145"/>
    </row>
    <row r="69" spans="2:6" ht="15.75" customHeight="1">
      <c r="B69" s="144" t="s">
        <v>88</v>
      </c>
      <c r="C69" s="6"/>
      <c r="D69" s="6"/>
      <c r="E69" s="6"/>
      <c r="F69" s="145"/>
    </row>
    <row r="70" spans="2:6" ht="15.75" customHeight="1">
      <c r="B70" s="144" t="s">
        <v>89</v>
      </c>
      <c r="C70" s="6"/>
      <c r="D70" s="6"/>
      <c r="E70" s="6"/>
      <c r="F70" s="145"/>
    </row>
    <row r="71" spans="2:6" ht="15.75" customHeight="1">
      <c r="B71" s="144" t="s">
        <v>90</v>
      </c>
      <c r="C71" s="6"/>
      <c r="D71" s="6"/>
      <c r="E71" s="6"/>
      <c r="F71" s="145"/>
    </row>
    <row r="72" spans="2:6" ht="15.75" customHeight="1">
      <c r="B72" s="144" t="s">
        <v>91</v>
      </c>
      <c r="C72" s="6"/>
      <c r="D72" s="6"/>
      <c r="E72" s="6"/>
      <c r="F72" s="145"/>
    </row>
    <row r="73" spans="2:6" ht="15.75" customHeight="1" thickBot="1">
      <c r="B73" s="146" t="s">
        <v>92</v>
      </c>
      <c r="C73" s="147"/>
      <c r="D73" s="147"/>
      <c r="E73" s="147"/>
      <c r="F73" s="148"/>
    </row>
    <row r="74" ht="15.75" customHeight="1">
      <c r="B74" s="1" t="s">
        <v>93</v>
      </c>
    </row>
    <row r="75" spans="2:6" ht="15.75" customHeight="1">
      <c r="B75" s="36" t="s">
        <v>94</v>
      </c>
      <c r="C75" s="36" t="s">
        <v>95</v>
      </c>
      <c r="D75" s="36" t="s">
        <v>96</v>
      </c>
      <c r="E75" s="36" t="s">
        <v>97</v>
      </c>
      <c r="F75" s="36" t="s">
        <v>98</v>
      </c>
    </row>
    <row r="76" spans="2:6" s="21" customFormat="1" ht="15.75" customHeight="1">
      <c r="B76" s="28" t="s">
        <v>99</v>
      </c>
      <c r="C76" s="29">
        <v>118024</v>
      </c>
      <c r="D76" s="30">
        <v>310</v>
      </c>
      <c r="E76" s="29">
        <f>+C76*D76</f>
        <v>36587440</v>
      </c>
      <c r="F76" s="31">
        <f>+E76/20</f>
        <v>1829372</v>
      </c>
    </row>
    <row r="77" spans="2:6" ht="15.75" customHeight="1">
      <c r="B77" s="27" t="s">
        <v>100</v>
      </c>
      <c r="C77" s="32">
        <v>3629</v>
      </c>
      <c r="D77" s="34">
        <v>1120</v>
      </c>
      <c r="E77" s="32">
        <f>C77*D77</f>
        <v>4064480</v>
      </c>
      <c r="F77" s="33">
        <f>+E77/20</f>
        <v>203224</v>
      </c>
    </row>
    <row r="78" spans="2:6" ht="15.75" customHeight="1">
      <c r="B78" s="27" t="s">
        <v>101</v>
      </c>
      <c r="C78" s="32">
        <v>2240</v>
      </c>
      <c r="D78" s="34">
        <v>790</v>
      </c>
      <c r="E78" s="32">
        <f>C78*D78</f>
        <v>1769600</v>
      </c>
      <c r="F78" s="33">
        <f>+E78/20</f>
        <v>88480</v>
      </c>
    </row>
    <row r="79" spans="2:6" ht="15.75" customHeight="1">
      <c r="B79" s="35" t="s">
        <v>102</v>
      </c>
      <c r="C79" s="37">
        <f>SUM(C76:C78)</f>
        <v>123893</v>
      </c>
      <c r="D79" s="37"/>
      <c r="E79" s="37">
        <f>SUM(E76:E78)</f>
        <v>42421520</v>
      </c>
      <c r="F79" s="38">
        <f>+E79/20</f>
        <v>2121076</v>
      </c>
    </row>
    <row r="80" spans="1:240" s="109" customFormat="1" ht="12.75" customHeight="1">
      <c r="A80" s="104"/>
      <c r="B80" s="105"/>
      <c r="C80" s="106"/>
      <c r="D80" s="106"/>
      <c r="E80" s="106"/>
      <c r="F80" s="106"/>
      <c r="G80" s="107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</row>
    <row r="81" spans="1:240" s="109" customFormat="1" ht="15" customHeight="1" thickBot="1">
      <c r="A81" s="104"/>
      <c r="B81" s="110" t="s">
        <v>103</v>
      </c>
      <c r="C81" s="111"/>
      <c r="D81" s="112"/>
      <c r="E81" s="113"/>
      <c r="F81" s="113"/>
      <c r="G81" s="107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</row>
    <row r="82" spans="1:240" s="109" customFormat="1" ht="12" customHeight="1">
      <c r="A82" s="104"/>
      <c r="B82" s="114" t="s">
        <v>104</v>
      </c>
      <c r="C82" s="115" t="s">
        <v>105</v>
      </c>
      <c r="D82" s="116" t="s">
        <v>106</v>
      </c>
      <c r="E82" s="113"/>
      <c r="F82" s="113"/>
      <c r="G82" s="107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</row>
    <row r="83" spans="1:240" s="109" customFormat="1" ht="12" customHeight="1">
      <c r="A83" s="104"/>
      <c r="B83" s="117" t="s">
        <v>107</v>
      </c>
      <c r="C83" s="118">
        <f>+G23</f>
        <v>159900</v>
      </c>
      <c r="D83" s="119">
        <f>+C83/$C$89</f>
        <v>0.16973516855370988</v>
      </c>
      <c r="E83" s="113"/>
      <c r="F83" s="113"/>
      <c r="G83" s="107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</row>
    <row r="84" spans="1:240" s="109" customFormat="1" ht="12" customHeight="1">
      <c r="A84" s="104"/>
      <c r="B84" s="117" t="s">
        <v>108</v>
      </c>
      <c r="C84" s="118">
        <v>0</v>
      </c>
      <c r="D84" s="119">
        <f>+C84/$C$89</f>
        <v>0</v>
      </c>
      <c r="E84" s="113"/>
      <c r="F84" s="113"/>
      <c r="G84" s="107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</row>
    <row r="85" spans="1:240" s="109" customFormat="1" ht="12" customHeight="1">
      <c r="A85" s="104"/>
      <c r="B85" s="117" t="s">
        <v>117</v>
      </c>
      <c r="C85" s="118">
        <f>+G30</f>
        <v>137700</v>
      </c>
      <c r="D85" s="119">
        <f>+C85/$C$89</f>
        <v>0.14616968548996778</v>
      </c>
      <c r="E85" s="113"/>
      <c r="F85" s="113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</row>
    <row r="86" spans="1:240" s="109" customFormat="1" ht="12" customHeight="1">
      <c r="A86" s="104"/>
      <c r="B86" s="117" t="s">
        <v>109</v>
      </c>
      <c r="C86" s="118">
        <f>+G50</f>
        <v>202596</v>
      </c>
      <c r="D86" s="119">
        <f>+C86/$C$89</f>
        <v>0.21505732462981492</v>
      </c>
      <c r="E86" s="113"/>
      <c r="F86" s="113"/>
      <c r="G86" s="107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  <c r="HR86" s="108"/>
      <c r="HS86" s="108"/>
      <c r="HT86" s="108"/>
      <c r="HU86" s="108"/>
      <c r="HV86" s="108"/>
      <c r="HW86" s="108"/>
      <c r="HX86" s="108"/>
      <c r="HY86" s="108"/>
      <c r="HZ86" s="108"/>
      <c r="IA86" s="108"/>
      <c r="IB86" s="108"/>
      <c r="IC86" s="108"/>
      <c r="ID86" s="108"/>
      <c r="IE86" s="108"/>
      <c r="IF86" s="108"/>
    </row>
    <row r="87" spans="1:240" s="109" customFormat="1" ht="12" customHeight="1">
      <c r="A87" s="104"/>
      <c r="B87" s="117" t="s">
        <v>110</v>
      </c>
      <c r="C87" s="120">
        <f>+G56</f>
        <v>397000</v>
      </c>
      <c r="D87" s="119">
        <f>+C87/$C$89</f>
        <v>0.4214187737074598</v>
      </c>
      <c r="E87" s="121"/>
      <c r="F87" s="121"/>
      <c r="G87" s="107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108"/>
      <c r="FF87" s="108"/>
      <c r="FG87" s="108"/>
      <c r="FH87" s="108"/>
      <c r="FI87" s="108"/>
      <c r="FJ87" s="108"/>
      <c r="FK87" s="108"/>
      <c r="FL87" s="108"/>
      <c r="FM87" s="108"/>
      <c r="FN87" s="108"/>
      <c r="FO87" s="108"/>
      <c r="FP87" s="108"/>
      <c r="FQ87" s="108"/>
      <c r="FR87" s="108"/>
      <c r="FS87" s="108"/>
      <c r="FT87" s="108"/>
      <c r="FU87" s="108"/>
      <c r="FV87" s="108"/>
      <c r="FW87" s="108"/>
      <c r="FX87" s="108"/>
      <c r="FY87" s="108"/>
      <c r="FZ87" s="108"/>
      <c r="GA87" s="108"/>
      <c r="GB87" s="108"/>
      <c r="GC87" s="108"/>
      <c r="GD87" s="108"/>
      <c r="GE87" s="108"/>
      <c r="GF87" s="108"/>
      <c r="GG87" s="108"/>
      <c r="GH87" s="108"/>
      <c r="GI87" s="108"/>
      <c r="GJ87" s="108"/>
      <c r="GK87" s="108"/>
      <c r="GL87" s="108"/>
      <c r="GM87" s="108"/>
      <c r="GN87" s="108"/>
      <c r="GO87" s="108"/>
      <c r="GP87" s="108"/>
      <c r="GQ87" s="108"/>
      <c r="GR87" s="108"/>
      <c r="GS87" s="108"/>
      <c r="GT87" s="108"/>
      <c r="GU87" s="108"/>
      <c r="GV87" s="108"/>
      <c r="GW87" s="108"/>
      <c r="GX87" s="108"/>
      <c r="GY87" s="108"/>
      <c r="GZ87" s="108"/>
      <c r="HA87" s="108"/>
      <c r="HB87" s="108"/>
      <c r="HC87" s="108"/>
      <c r="HD87" s="108"/>
      <c r="HE87" s="108"/>
      <c r="HF87" s="108"/>
      <c r="HG87" s="108"/>
      <c r="HH87" s="108"/>
      <c r="HI87" s="108"/>
      <c r="HJ87" s="108"/>
      <c r="HK87" s="108"/>
      <c r="HL87" s="108"/>
      <c r="HM87" s="108"/>
      <c r="HN87" s="108"/>
      <c r="HO87" s="108"/>
      <c r="HP87" s="108"/>
      <c r="HQ87" s="108"/>
      <c r="HR87" s="108"/>
      <c r="HS87" s="108"/>
      <c r="HT87" s="108"/>
      <c r="HU87" s="108"/>
      <c r="HV87" s="108"/>
      <c r="HW87" s="108"/>
      <c r="HX87" s="108"/>
      <c r="HY87" s="108"/>
      <c r="HZ87" s="108"/>
      <c r="IA87" s="108"/>
      <c r="IB87" s="108"/>
      <c r="IC87" s="108"/>
      <c r="ID87" s="108"/>
      <c r="IE87" s="108"/>
      <c r="IF87" s="108"/>
    </row>
    <row r="88" spans="1:240" s="109" customFormat="1" ht="12" customHeight="1">
      <c r="A88" s="104"/>
      <c r="B88" s="117" t="s">
        <v>111</v>
      </c>
      <c r="C88" s="120">
        <f>+G59</f>
        <v>44859.8</v>
      </c>
      <c r="D88" s="119">
        <f>+C88/$C$89</f>
        <v>0.047619047619047616</v>
      </c>
      <c r="E88" s="121"/>
      <c r="F88" s="121"/>
      <c r="G88" s="107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/>
      <c r="FC88" s="108"/>
      <c r="FD88" s="108"/>
      <c r="FE88" s="108"/>
      <c r="FF88" s="108"/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/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</row>
    <row r="89" spans="1:240" s="109" customFormat="1" ht="12.75" customHeight="1" thickBot="1">
      <c r="A89" s="104"/>
      <c r="B89" s="122" t="s">
        <v>112</v>
      </c>
      <c r="C89" s="123">
        <f>SUM(C83:C88)</f>
        <v>942055.8</v>
      </c>
      <c r="D89" s="124">
        <f>SUM(D83:D88)</f>
        <v>1</v>
      </c>
      <c r="E89" s="121"/>
      <c r="F89" s="121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8"/>
      <c r="EM89" s="108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</row>
    <row r="90" spans="1:240" s="109" customFormat="1" ht="12" customHeight="1">
      <c r="A90" s="104"/>
      <c r="B90" s="125"/>
      <c r="C90" s="126"/>
      <c r="D90" s="126"/>
      <c r="E90" s="126"/>
      <c r="F90" s="126"/>
      <c r="G90" s="107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/>
      <c r="FC90" s="108"/>
      <c r="FD90" s="108"/>
      <c r="FE90" s="108"/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</row>
    <row r="91" spans="1:240" s="109" customFormat="1" ht="12.75" customHeight="1">
      <c r="A91" s="104"/>
      <c r="B91" s="127"/>
      <c r="C91" s="126"/>
      <c r="D91" s="126"/>
      <c r="E91" s="126"/>
      <c r="F91" s="121"/>
      <c r="G91" s="107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8"/>
      <c r="DF91" s="108"/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/>
      <c r="DU91" s="108"/>
      <c r="DV91" s="108"/>
      <c r="DW91" s="108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/>
      <c r="FC91" s="108"/>
      <c r="FD91" s="108"/>
      <c r="FE91" s="108"/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</row>
    <row r="92" spans="1:240" s="109" customFormat="1" ht="12" customHeight="1" thickBot="1">
      <c r="A92" s="128"/>
      <c r="B92" s="129"/>
      <c r="C92" s="130" t="s">
        <v>113</v>
      </c>
      <c r="D92" s="131"/>
      <c r="E92" s="132"/>
      <c r="F92" s="133"/>
      <c r="G92" s="107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/>
      <c r="FC92" s="108"/>
      <c r="FD92" s="108"/>
      <c r="FE92" s="108"/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  <c r="HK92" s="108"/>
      <c r="HL92" s="108"/>
      <c r="HM92" s="108"/>
      <c r="HN92" s="108"/>
      <c r="HO92" s="108"/>
      <c r="HP92" s="108"/>
      <c r="HQ92" s="108"/>
      <c r="HR92" s="108"/>
      <c r="HS92" s="108"/>
      <c r="HT92" s="108"/>
      <c r="HU92" s="108"/>
      <c r="HV92" s="108"/>
      <c r="HW92" s="108"/>
      <c r="HX92" s="108"/>
      <c r="HY92" s="108"/>
      <c r="HZ92" s="108"/>
      <c r="IA92" s="108"/>
      <c r="IB92" s="108"/>
      <c r="IC92" s="108"/>
      <c r="ID92" s="108"/>
      <c r="IE92" s="108"/>
      <c r="IF92" s="108"/>
    </row>
    <row r="93" spans="1:240" s="109" customFormat="1" ht="12" customHeight="1">
      <c r="A93" s="104"/>
      <c r="B93" s="134" t="s">
        <v>114</v>
      </c>
      <c r="C93" s="135">
        <v>290</v>
      </c>
      <c r="D93" s="140">
        <v>293</v>
      </c>
      <c r="E93" s="136">
        <v>300</v>
      </c>
      <c r="F93" s="137"/>
      <c r="G93" s="13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</row>
    <row r="94" spans="1:240" s="109" customFormat="1" ht="12.75" customHeight="1" thickBot="1">
      <c r="A94" s="104"/>
      <c r="B94" s="122" t="s">
        <v>115</v>
      </c>
      <c r="C94" s="123">
        <f>+$C$89/C93</f>
        <v>3248.4682758620693</v>
      </c>
      <c r="D94" s="123">
        <f>+$C$89/D93</f>
        <v>3215.207508532423</v>
      </c>
      <c r="E94" s="123">
        <f>+$C$89/E93</f>
        <v>3140.186</v>
      </c>
      <c r="F94" s="137"/>
      <c r="G94" s="13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8"/>
      <c r="DF94" s="108"/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/>
      <c r="DU94" s="108"/>
      <c r="DV94" s="108"/>
      <c r="DW94" s="108"/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/>
      <c r="EL94" s="108"/>
      <c r="EM94" s="108"/>
      <c r="EN94" s="108"/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/>
      <c r="FC94" s="108"/>
      <c r="FD94" s="108"/>
      <c r="FE94" s="108"/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08"/>
      <c r="GL94" s="108"/>
      <c r="GM94" s="108"/>
      <c r="GN94" s="108"/>
      <c r="GO94" s="108"/>
      <c r="GP94" s="108"/>
      <c r="GQ94" s="108"/>
      <c r="GR94" s="108"/>
      <c r="GS94" s="108"/>
      <c r="GT94" s="108"/>
      <c r="GU94" s="108"/>
      <c r="GV94" s="108"/>
      <c r="GW94" s="108"/>
      <c r="GX94" s="108"/>
      <c r="GY94" s="108"/>
      <c r="GZ94" s="108"/>
      <c r="HA94" s="108"/>
      <c r="HB94" s="108"/>
      <c r="HC94" s="108"/>
      <c r="HD94" s="108"/>
      <c r="HE94" s="108"/>
      <c r="HF94" s="108"/>
      <c r="HG94" s="108"/>
      <c r="HH94" s="108"/>
      <c r="HI94" s="108"/>
      <c r="HJ94" s="108"/>
      <c r="HK94" s="108"/>
      <c r="HL94" s="108"/>
      <c r="HM94" s="108"/>
      <c r="HN94" s="108"/>
      <c r="HO94" s="108"/>
      <c r="HP94" s="108"/>
      <c r="HQ94" s="108"/>
      <c r="HR94" s="108"/>
      <c r="HS94" s="108"/>
      <c r="HT94" s="108"/>
      <c r="HU94" s="108"/>
      <c r="HV94" s="108"/>
      <c r="HW94" s="108"/>
      <c r="HX94" s="108"/>
      <c r="HY94" s="108"/>
      <c r="HZ94" s="108"/>
      <c r="IA94" s="108"/>
      <c r="IB94" s="108"/>
      <c r="IC94" s="108"/>
      <c r="ID94" s="108"/>
      <c r="IE94" s="108"/>
      <c r="IF94" s="108"/>
    </row>
    <row r="95" spans="1:240" s="109" customFormat="1" ht="15" customHeight="1">
      <c r="A95" s="104"/>
      <c r="B95" s="139" t="s">
        <v>116</v>
      </c>
      <c r="C95" s="106"/>
      <c r="D95" s="106"/>
      <c r="E95" s="106"/>
      <c r="F95" s="113"/>
      <c r="G95" s="106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/>
      <c r="FC95" s="108"/>
      <c r="FD95" s="108"/>
      <c r="FE95" s="108"/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  <c r="HK95" s="108"/>
      <c r="HL95" s="108"/>
      <c r="HM95" s="108"/>
      <c r="HN95" s="108"/>
      <c r="HO95" s="108"/>
      <c r="HP95" s="108"/>
      <c r="HQ95" s="108"/>
      <c r="HR95" s="108"/>
      <c r="HS95" s="108"/>
      <c r="HT95" s="108"/>
      <c r="HU95" s="108"/>
      <c r="HV95" s="108"/>
      <c r="HW95" s="108"/>
      <c r="HX95" s="108"/>
      <c r="HY95" s="108"/>
      <c r="HZ95" s="108"/>
      <c r="IA95" s="108"/>
      <c r="IB95" s="108"/>
      <c r="IC95" s="108"/>
      <c r="ID95" s="108"/>
      <c r="IE95" s="108"/>
      <c r="IF95" s="108"/>
    </row>
  </sheetData>
  <sheetProtection/>
  <mergeCells count="16">
    <mergeCell ref="E10:F10"/>
    <mergeCell ref="E12:F12"/>
    <mergeCell ref="B60:F60"/>
    <mergeCell ref="B61:F61"/>
    <mergeCell ref="B49:F49"/>
    <mergeCell ref="B81:C81"/>
    <mergeCell ref="B62:F62"/>
    <mergeCell ref="E11:F11"/>
    <mergeCell ref="E13:F13"/>
    <mergeCell ref="E15:F15"/>
    <mergeCell ref="E14:F14"/>
    <mergeCell ref="E16:F16"/>
    <mergeCell ref="B18:G18"/>
    <mergeCell ref="B58:F58"/>
    <mergeCell ref="B59:F59"/>
    <mergeCell ref="C50:F5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pcamino</dc:creator>
  <cp:keywords/>
  <dc:description/>
  <cp:lastModifiedBy>Asistencia Financiera</cp:lastModifiedBy>
  <dcterms:created xsi:type="dcterms:W3CDTF">2015-06-30T14:39:15Z</dcterms:created>
  <dcterms:modified xsi:type="dcterms:W3CDTF">2021-03-29T16:04:50Z</dcterms:modified>
  <cp:category/>
  <cp:version/>
  <cp:contentType/>
  <cp:contentStatus/>
</cp:coreProperties>
</file>