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66" i="1" s="1"/>
  <c r="G49" i="1"/>
  <c r="G55" i="1" l="1"/>
  <c r="G57" i="1"/>
  <c r="G58" i="1"/>
  <c r="G52" i="1"/>
  <c r="G53" i="1"/>
  <c r="G51" i="1"/>
  <c r="G48" i="1"/>
  <c r="G39" i="1"/>
  <c r="G40" i="1"/>
  <c r="G41" i="1"/>
  <c r="G42" i="1"/>
  <c r="G43" i="1"/>
  <c r="G38" i="1"/>
  <c r="G44" i="1" l="1"/>
  <c r="G22" i="1"/>
  <c r="G23" i="1"/>
  <c r="G24" i="1"/>
  <c r="G25" i="1"/>
  <c r="G26" i="1"/>
  <c r="G27" i="1"/>
  <c r="G28" i="1"/>
  <c r="G21" i="1"/>
  <c r="G12" i="1"/>
  <c r="C89" i="1" l="1"/>
  <c r="G71" i="1"/>
  <c r="G29" i="1" l="1"/>
  <c r="C85" i="1" s="1"/>
  <c r="G59" i="1"/>
  <c r="C88" i="1" s="1"/>
  <c r="C87" i="1"/>
  <c r="G68" i="1" l="1"/>
  <c r="G69" i="1" s="1"/>
  <c r="G70" i="1" l="1"/>
  <c r="D96" i="1" s="1"/>
  <c r="C90" i="1"/>
  <c r="E96" i="1" l="1"/>
  <c r="C96" i="1"/>
  <c r="G72" i="1"/>
  <c r="C91" i="1"/>
  <c r="D88" i="1" l="1"/>
  <c r="D89" i="1"/>
  <c r="D87" i="1"/>
  <c r="D85" i="1"/>
  <c r="D90" i="1"/>
  <c r="D91" i="1" l="1"/>
</calcChain>
</file>

<file path=xl/sharedStrings.xml><?xml version="1.0" encoding="utf-8"?>
<sst xmlns="http://schemas.openxmlformats.org/spreadsheetml/2006/main" count="182" uniqueCount="120">
  <si>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</si>
  <si>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</si>
  <si>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</si>
  <si>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</si>
  <si>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</si>
  <si>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</si>
  <si>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</si>
  <si>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</si>
  <si>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</si>
  <si>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</si>
  <si>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</si>
  <si>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</si>
  <si>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</si>
  <si>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</si>
  <si>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</si>
  <si>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</si>
  <si>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</si>
  <si>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</si>
  <si>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</si>
  <si>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</si>
  <si>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</si>
  <si>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</si>
  <si>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</si>
  <si>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</si>
  <si>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</si>
  <si>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</si>
  <si>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</si>
  <si>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</si>
  <si>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</si>
  <si>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</si>
  <si>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</si>
  <si>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</si>
  <si>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</si>
  <si>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</si>
  <si>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</si>
  <si>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</si>
  <si>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</si>
  <si>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</si>
  <si>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</si>
  <si>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</si>
  <si>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</si>
  <si>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</si>
  <si>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</si>
  <si>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</si>
  <si>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</si>
  <si>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</si>
  <si>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</si>
  <si>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</si>
  <si>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</si>
  <si>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</si>
  <si>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</si>
  <si>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</si>
  <si>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</si>
  <si>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</si>
  <si>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</si>
  <si>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</si>
  <si>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</si>
  <si>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</si>
  <si>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</si>
  <si>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</si>
  <si>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</si>
  <si>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</si>
  <si>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ACELGA</t>
  </si>
  <si>
    <t>Yanhui, Penca Blanca, Bressane.</t>
  </si>
  <si>
    <t>MEDIO-BAJO</t>
  </si>
  <si>
    <t>METROPOLITANA</t>
  </si>
  <si>
    <t>NORTE</t>
  </si>
  <si>
    <t>MERCADO INTERNO</t>
  </si>
  <si>
    <t>AGUA RIEGO</t>
  </si>
  <si>
    <t>Riego</t>
  </si>
  <si>
    <t>Ene-Ago</t>
  </si>
  <si>
    <t>Transplante</t>
  </si>
  <si>
    <t>Febrero</t>
  </si>
  <si>
    <t>Limpia Manual y Azadón</t>
  </si>
  <si>
    <t>Feb-May</t>
  </si>
  <si>
    <t>Acarreo Insumos y Cosecha</t>
  </si>
  <si>
    <t>Feb-Ago</t>
  </si>
  <si>
    <t>Aplicación fertilizantes y Siembra</t>
  </si>
  <si>
    <t>Feb-Jun</t>
  </si>
  <si>
    <t>Mar-May</t>
  </si>
  <si>
    <t>Aplicación de Agroquímicos</t>
  </si>
  <si>
    <t>Cosecha</t>
  </si>
  <si>
    <t>Atados</t>
  </si>
  <si>
    <t>Abr-Ago</t>
  </si>
  <si>
    <t xml:space="preserve"> </t>
  </si>
  <si>
    <t>Enero</t>
  </si>
  <si>
    <t>Rastraje</t>
  </si>
  <si>
    <t>Ene-Feb</t>
  </si>
  <si>
    <t>Acequiadora</t>
  </si>
  <si>
    <t>Melgadura y aplicar fertilizantes</t>
  </si>
  <si>
    <t>Aplicación de Pesticidas</t>
  </si>
  <si>
    <t>Acarreo de insumos</t>
  </si>
  <si>
    <t>SEMILLAS (Corriente)</t>
  </si>
  <si>
    <t>Diciembre</t>
  </si>
  <si>
    <t>Almacigo,Preparación Suelo y Labores</t>
  </si>
  <si>
    <t>Urea</t>
  </si>
  <si>
    <t>Superfosfato Triple</t>
  </si>
  <si>
    <t>Salitre Potasico</t>
  </si>
  <si>
    <t>Mar-Jul</t>
  </si>
  <si>
    <t>FUNGICIDA</t>
  </si>
  <si>
    <t>Polyben 50 WP</t>
  </si>
  <si>
    <t>May-Jul</t>
  </si>
  <si>
    <t>Karate Zeon</t>
  </si>
  <si>
    <t>Feb-Jul</t>
  </si>
  <si>
    <t>Pirimor</t>
  </si>
  <si>
    <t>Bolsa</t>
  </si>
  <si>
    <t>1</t>
  </si>
  <si>
    <t>Lt</t>
  </si>
  <si>
    <t>Agua de Pozo</t>
  </si>
  <si>
    <t>kwh</t>
  </si>
  <si>
    <t>Analisis de Suelo</t>
  </si>
  <si>
    <t>Nov-Dic</t>
  </si>
  <si>
    <t>PRECIO ESPERADO ($/atados)</t>
  </si>
  <si>
    <t>RENDIMIENTO (Atados /ha)</t>
  </si>
  <si>
    <t>Rendimiento (atados/hà)</t>
  </si>
  <si>
    <t>Costo unitario ($/atados) (*)</t>
  </si>
  <si>
    <t>ESCENARIOS COSTO UNITARIO  ($/atados)</t>
  </si>
  <si>
    <t>Todas</t>
  </si>
  <si>
    <t xml:space="preserve">Dic </t>
  </si>
  <si>
    <t>Traslado a mercado mayorista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</si>
</sst>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17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49" fontId="12" fillId="7" borderId="18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164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4" fillId="7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7" borderId="32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5" fontId="12" fillId="7" borderId="34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 vertical="center"/>
    </xf>
    <xf numFmtId="3" fontId="12" fillId="7" borderId="47" xfId="0" applyNumberFormat="1" applyFont="1" applyFill="1" applyBorder="1" applyAlignment="1">
      <alignment vertical="center"/>
    </xf>
    <xf numFmtId="0" fontId="2" fillId="2" borderId="52" xfId="0" applyFont="1" applyFill="1" applyBorder="1" applyAlignment="1"/>
    <xf numFmtId="0" fontId="5" fillId="2" borderId="52" xfId="0" applyFont="1" applyFill="1" applyBorder="1" applyAlignment="1"/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49" fontId="1" fillId="3" borderId="51" xfId="0" applyNumberFormat="1" applyFont="1" applyFill="1" applyBorder="1" applyAlignment="1">
      <alignment vertical="center" wrapText="1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164" fontId="1" fillId="9" borderId="25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vertical="center" wrapText="1"/>
    </xf>
    <xf numFmtId="17" fontId="19" fillId="0" borderId="55" xfId="1" applyNumberFormat="1" applyFont="1" applyBorder="1" applyAlignment="1">
      <alignment horizontal="right" vertical="center"/>
    </xf>
    <xf numFmtId="0" fontId="0" fillId="0" borderId="7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wrapText="1"/>
    </xf>
    <xf numFmtId="49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8" xfId="0" applyNumberFormat="1" applyFont="1" applyFill="1" applyBorder="1" applyAlignment="1">
      <alignment horizontal="center" vertical="center"/>
    </xf>
    <xf numFmtId="49" fontId="17" fillId="8" borderId="49" xfId="0" applyNumberFormat="1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/>
    </xf>
    <xf numFmtId="0" fontId="21" fillId="0" borderId="7" xfId="0" applyFont="1" applyFill="1" applyBorder="1" applyAlignment="1"/>
    <xf numFmtId="0" fontId="21" fillId="0" borderId="0" xfId="0" applyNumberFormat="1" applyFont="1" applyFill="1" applyAlignment="1"/>
    <xf numFmtId="0" fontId="21" fillId="0" borderId="0" xfId="0" applyFont="1" applyFill="1" applyAlignment="1"/>
    <xf numFmtId="49" fontId="22" fillId="2" borderId="5" xfId="0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/>
    </xf>
    <xf numFmtId="3" fontId="20" fillId="2" borderId="5" xfId="0" applyNumberFormat="1" applyFont="1" applyFill="1" applyBorder="1" applyAlignment="1">
      <alignment horizontal="center"/>
    </xf>
    <xf numFmtId="49" fontId="20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horizontal="center"/>
    </xf>
    <xf numFmtId="0" fontId="20" fillId="2" borderId="5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left"/>
    </xf>
    <xf numFmtId="49" fontId="20" fillId="0" borderId="5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left"/>
    </xf>
    <xf numFmtId="49" fontId="20" fillId="0" borderId="16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152399</xdr:rowOff>
    </xdr:from>
    <xdr:to>
      <xdr:col>7</xdr:col>
      <xdr:colOff>19050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52399"/>
          <a:ext cx="7058025" cy="12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7"/>
  <sheetViews>
    <sheetView showGridLines="0" tabSelected="1" topLeftCell="B4" workbookViewId="0">
      <selection activeCell="G25" sqref="G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5703125" style="1" customWidth="1"/>
    <col min="3" max="3" width="13.42578125" style="1" customWidth="1"/>
    <col min="4" max="4" width="12.5703125" style="1" customWidth="1"/>
    <col min="5" max="5" width="15.85546875" style="1" customWidth="1"/>
    <col min="6" max="6" width="16.85546875" style="1" customWidth="1"/>
    <col min="7" max="7" width="20" style="1" customWidth="1"/>
    <col min="8" max="8" width="5" style="1" customWidth="1"/>
    <col min="9" max="24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3"/>
      <c r="C8" s="113"/>
      <c r="D8" s="2"/>
      <c r="E8" s="3"/>
      <c r="F8" s="3"/>
      <c r="G8" s="3"/>
    </row>
    <row r="9" spans="1:7" ht="12" customHeight="1" x14ac:dyDescent="0.25">
      <c r="A9" s="61"/>
      <c r="B9" s="116" t="s">
        <v>0</v>
      </c>
      <c r="C9" s="117" t="s">
        <v>62</v>
      </c>
      <c r="D9" s="111"/>
      <c r="E9" s="141" t="s">
        <v>113</v>
      </c>
      <c r="F9" s="142"/>
      <c r="G9" s="123">
        <v>10400</v>
      </c>
    </row>
    <row r="10" spans="1:7" ht="38.25" customHeight="1" x14ac:dyDescent="0.25">
      <c r="A10" s="61"/>
      <c r="B10" s="118" t="s">
        <v>1</v>
      </c>
      <c r="C10" s="122" t="s">
        <v>63</v>
      </c>
      <c r="D10" s="112"/>
      <c r="E10" s="154" t="s">
        <v>2</v>
      </c>
      <c r="F10" s="155"/>
      <c r="G10" s="124" t="s">
        <v>83</v>
      </c>
    </row>
    <row r="11" spans="1:7" ht="18" customHeight="1" x14ac:dyDescent="0.25">
      <c r="A11" s="61"/>
      <c r="B11" s="118" t="s">
        <v>3</v>
      </c>
      <c r="C11" s="119" t="s">
        <v>64</v>
      </c>
      <c r="D11" s="112"/>
      <c r="E11" s="143" t="s">
        <v>112</v>
      </c>
      <c r="F11" s="144"/>
      <c r="G11" s="100">
        <v>772</v>
      </c>
    </row>
    <row r="12" spans="1:7" ht="11.25" customHeight="1" x14ac:dyDescent="0.25">
      <c r="A12" s="61"/>
      <c r="B12" s="118" t="s">
        <v>4</v>
      </c>
      <c r="C12" s="120" t="s">
        <v>65</v>
      </c>
      <c r="D12" s="112"/>
      <c r="E12" s="8" t="s">
        <v>5</v>
      </c>
      <c r="F12" s="9"/>
      <c r="G12" s="10">
        <f>G9*G11</f>
        <v>8028800</v>
      </c>
    </row>
    <row r="13" spans="1:7" ht="11.25" customHeight="1" x14ac:dyDescent="0.25">
      <c r="A13" s="61"/>
      <c r="B13" s="118" t="s">
        <v>6</v>
      </c>
      <c r="C13" s="119" t="s">
        <v>66</v>
      </c>
      <c r="D13" s="112"/>
      <c r="E13" s="143" t="s">
        <v>7</v>
      </c>
      <c r="F13" s="144"/>
      <c r="G13" s="6" t="s">
        <v>67</v>
      </c>
    </row>
    <row r="14" spans="1:7" ht="13.5" customHeight="1" x14ac:dyDescent="0.25">
      <c r="A14" s="61"/>
      <c r="B14" s="118" t="s">
        <v>8</v>
      </c>
      <c r="C14" s="119" t="s">
        <v>117</v>
      </c>
      <c r="D14" s="112"/>
      <c r="E14" s="143" t="s">
        <v>9</v>
      </c>
      <c r="F14" s="144"/>
      <c r="G14" s="6" t="s">
        <v>83</v>
      </c>
    </row>
    <row r="15" spans="1:7" ht="25.5" customHeight="1" x14ac:dyDescent="0.25">
      <c r="A15" s="61"/>
      <c r="B15" s="118" t="s">
        <v>10</v>
      </c>
      <c r="C15" s="125">
        <v>44726</v>
      </c>
      <c r="D15" s="112"/>
      <c r="E15" s="145" t="s">
        <v>11</v>
      </c>
      <c r="F15" s="146"/>
      <c r="G15" s="7" t="s">
        <v>68</v>
      </c>
    </row>
    <row r="16" spans="1:7" ht="12" customHeight="1" x14ac:dyDescent="0.25">
      <c r="A16" s="2"/>
      <c r="B16" s="114"/>
      <c r="C16" s="115"/>
      <c r="D16" s="11"/>
      <c r="E16" s="12"/>
      <c r="F16" s="12"/>
      <c r="G16" s="13"/>
    </row>
    <row r="17" spans="1:7" ht="12" customHeight="1" x14ac:dyDescent="0.25">
      <c r="A17" s="14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4"/>
      <c r="B19" s="18" t="s">
        <v>13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4"/>
      <c r="B21" s="101" t="s">
        <v>69</v>
      </c>
      <c r="C21" s="22" t="s">
        <v>20</v>
      </c>
      <c r="D21" s="102">
        <v>8</v>
      </c>
      <c r="E21" s="22" t="s">
        <v>70</v>
      </c>
      <c r="F21" s="103">
        <v>30000</v>
      </c>
      <c r="G21" s="103">
        <f>D21*F21</f>
        <v>240000</v>
      </c>
    </row>
    <row r="22" spans="1:7" ht="12.75" customHeight="1" x14ac:dyDescent="0.25">
      <c r="A22" s="14"/>
      <c r="B22" s="101" t="s">
        <v>71</v>
      </c>
      <c r="C22" s="22" t="s">
        <v>20</v>
      </c>
      <c r="D22" s="102">
        <v>7</v>
      </c>
      <c r="E22" s="22" t="s">
        <v>72</v>
      </c>
      <c r="F22" s="103">
        <v>30000</v>
      </c>
      <c r="G22" s="103">
        <f t="shared" ref="G22:G28" si="0">D22*F22</f>
        <v>210000</v>
      </c>
    </row>
    <row r="23" spans="1:7" ht="12.75" customHeight="1" x14ac:dyDescent="0.25">
      <c r="A23" s="14"/>
      <c r="B23" s="101" t="s">
        <v>73</v>
      </c>
      <c r="C23" s="22" t="s">
        <v>20</v>
      </c>
      <c r="D23" s="102">
        <v>8</v>
      </c>
      <c r="E23" s="22" t="s">
        <v>74</v>
      </c>
      <c r="F23" s="103">
        <v>30000</v>
      </c>
      <c r="G23" s="103">
        <f t="shared" si="0"/>
        <v>240000</v>
      </c>
    </row>
    <row r="24" spans="1:7" ht="12.75" customHeight="1" x14ac:dyDescent="0.25">
      <c r="A24" s="14"/>
      <c r="B24" s="101" t="s">
        <v>75</v>
      </c>
      <c r="C24" s="22" t="s">
        <v>20</v>
      </c>
      <c r="D24" s="102">
        <v>2</v>
      </c>
      <c r="E24" s="22" t="s">
        <v>76</v>
      </c>
      <c r="F24" s="103">
        <v>30000</v>
      </c>
      <c r="G24" s="103">
        <f t="shared" si="0"/>
        <v>60000</v>
      </c>
    </row>
    <row r="25" spans="1:7" ht="12.75" customHeight="1" x14ac:dyDescent="0.25">
      <c r="A25" s="14"/>
      <c r="B25" s="101" t="s">
        <v>77</v>
      </c>
      <c r="C25" s="22" t="s">
        <v>20</v>
      </c>
      <c r="D25" s="102">
        <v>2</v>
      </c>
      <c r="E25" s="22" t="s">
        <v>78</v>
      </c>
      <c r="F25" s="103">
        <v>30000</v>
      </c>
      <c r="G25" s="103">
        <f t="shared" si="0"/>
        <v>60000</v>
      </c>
    </row>
    <row r="26" spans="1:7" ht="12.75" customHeight="1" x14ac:dyDescent="0.25">
      <c r="A26" s="14"/>
      <c r="B26" s="101" t="s">
        <v>73</v>
      </c>
      <c r="C26" s="22" t="s">
        <v>20</v>
      </c>
      <c r="D26" s="102">
        <v>5</v>
      </c>
      <c r="E26" s="22" t="s">
        <v>79</v>
      </c>
      <c r="F26" s="103">
        <v>30000</v>
      </c>
      <c r="G26" s="103">
        <f t="shared" si="0"/>
        <v>150000</v>
      </c>
    </row>
    <row r="27" spans="1:7" ht="12.75" customHeight="1" x14ac:dyDescent="0.25">
      <c r="A27" s="14"/>
      <c r="B27" s="101" t="s">
        <v>80</v>
      </c>
      <c r="C27" s="22" t="s">
        <v>20</v>
      </c>
      <c r="D27" s="102">
        <v>2</v>
      </c>
      <c r="E27" s="22" t="s">
        <v>76</v>
      </c>
      <c r="F27" s="103">
        <v>30000</v>
      </c>
      <c r="G27" s="103">
        <f t="shared" si="0"/>
        <v>60000</v>
      </c>
    </row>
    <row r="28" spans="1:7" ht="12.75" customHeight="1" x14ac:dyDescent="0.25">
      <c r="A28" s="14"/>
      <c r="B28" s="101" t="s">
        <v>81</v>
      </c>
      <c r="C28" s="22" t="s">
        <v>82</v>
      </c>
      <c r="D28" s="103">
        <v>10400</v>
      </c>
      <c r="E28" s="22" t="s">
        <v>83</v>
      </c>
      <c r="F28" s="103">
        <v>220</v>
      </c>
      <c r="G28" s="103">
        <f t="shared" si="0"/>
        <v>2288000</v>
      </c>
    </row>
    <row r="29" spans="1:7" ht="12.75" customHeight="1" x14ac:dyDescent="0.25">
      <c r="A29" s="14"/>
      <c r="B29" s="23" t="s">
        <v>21</v>
      </c>
      <c r="C29" s="24"/>
      <c r="D29" s="24"/>
      <c r="E29" s="24"/>
      <c r="F29" s="25"/>
      <c r="G29" s="104">
        <f>SUM(G21:G28)</f>
        <v>3308000</v>
      </c>
    </row>
    <row r="30" spans="1:7" ht="12" customHeight="1" x14ac:dyDescent="0.25">
      <c r="A30" s="2"/>
      <c r="B30" s="15"/>
      <c r="C30" s="17"/>
      <c r="D30" s="17"/>
      <c r="E30" s="17"/>
      <c r="F30" s="26"/>
      <c r="G30" s="26"/>
    </row>
    <row r="31" spans="1:7" ht="12" customHeight="1" x14ac:dyDescent="0.25">
      <c r="A31" s="4"/>
      <c r="B31" s="27" t="s">
        <v>22</v>
      </c>
      <c r="C31" s="28"/>
      <c r="D31" s="29"/>
      <c r="E31" s="29"/>
      <c r="F31" s="30"/>
      <c r="G31" s="30"/>
    </row>
    <row r="32" spans="1:7" ht="24" customHeight="1" x14ac:dyDescent="0.25">
      <c r="A32" s="4"/>
      <c r="B32" s="31" t="s">
        <v>14</v>
      </c>
      <c r="C32" s="32" t="s">
        <v>15</v>
      </c>
      <c r="D32" s="32" t="s">
        <v>16</v>
      </c>
      <c r="E32" s="31" t="s">
        <v>17</v>
      </c>
      <c r="F32" s="32" t="s">
        <v>18</v>
      </c>
      <c r="G32" s="31" t="s">
        <v>19</v>
      </c>
    </row>
    <row r="33" spans="1:7" ht="12" customHeight="1" x14ac:dyDescent="0.25">
      <c r="A33" s="4"/>
      <c r="B33" s="33" t="s">
        <v>84</v>
      </c>
      <c r="C33" s="34" t="s">
        <v>84</v>
      </c>
      <c r="D33" s="34" t="s">
        <v>84</v>
      </c>
      <c r="E33" s="34" t="s">
        <v>84</v>
      </c>
      <c r="F33" s="98" t="s">
        <v>84</v>
      </c>
      <c r="G33" s="105">
        <v>0</v>
      </c>
    </row>
    <row r="34" spans="1:7" ht="12" customHeight="1" x14ac:dyDescent="0.25">
      <c r="A34" s="4"/>
      <c r="B34" s="35" t="s">
        <v>23</v>
      </c>
      <c r="C34" s="36" t="s">
        <v>84</v>
      </c>
      <c r="D34" s="36"/>
      <c r="E34" s="36"/>
      <c r="F34" s="37"/>
      <c r="G34" s="106">
        <v>0</v>
      </c>
    </row>
    <row r="35" spans="1:7" ht="12" customHeight="1" x14ac:dyDescent="0.25">
      <c r="A35" s="2"/>
      <c r="B35" s="38"/>
      <c r="C35" s="39"/>
      <c r="D35" s="39"/>
      <c r="E35" s="39"/>
      <c r="F35" s="40"/>
      <c r="G35" s="40"/>
    </row>
    <row r="36" spans="1:7" ht="12" customHeight="1" x14ac:dyDescent="0.25">
      <c r="A36" s="4"/>
      <c r="B36" s="27" t="s">
        <v>24</v>
      </c>
      <c r="C36" s="28"/>
      <c r="D36" s="29"/>
      <c r="E36" s="29"/>
      <c r="F36" s="30"/>
      <c r="G36" s="30"/>
    </row>
    <row r="37" spans="1:7" ht="24" customHeight="1" x14ac:dyDescent="0.25">
      <c r="A37" s="4"/>
      <c r="B37" s="41" t="s">
        <v>14</v>
      </c>
      <c r="C37" s="41" t="s">
        <v>15</v>
      </c>
      <c r="D37" s="41" t="s">
        <v>16</v>
      </c>
      <c r="E37" s="41" t="s">
        <v>17</v>
      </c>
      <c r="F37" s="42" t="s">
        <v>18</v>
      </c>
      <c r="G37" s="41" t="s">
        <v>19</v>
      </c>
    </row>
    <row r="38" spans="1:7" ht="12.75" customHeight="1" x14ac:dyDescent="0.25">
      <c r="A38" s="14"/>
      <c r="B38" s="5" t="s">
        <v>26</v>
      </c>
      <c r="C38" s="22" t="s">
        <v>25</v>
      </c>
      <c r="D38" s="102">
        <v>0.5</v>
      </c>
      <c r="E38" s="22" t="s">
        <v>85</v>
      </c>
      <c r="F38" s="103">
        <v>514560</v>
      </c>
      <c r="G38" s="103">
        <f>D38*F38</f>
        <v>257280</v>
      </c>
    </row>
    <row r="39" spans="1:7" ht="12.75" customHeight="1" x14ac:dyDescent="0.25">
      <c r="A39" s="14"/>
      <c r="B39" s="5" t="s">
        <v>86</v>
      </c>
      <c r="C39" s="22" t="s">
        <v>25</v>
      </c>
      <c r="D39" s="102">
        <v>0.5</v>
      </c>
      <c r="E39" s="22" t="s">
        <v>87</v>
      </c>
      <c r="F39" s="103">
        <v>257280</v>
      </c>
      <c r="G39" s="103">
        <f t="shared" ref="G39:G43" si="1">D39*F39</f>
        <v>128640</v>
      </c>
    </row>
    <row r="40" spans="1:7" ht="12.75" customHeight="1" x14ac:dyDescent="0.25">
      <c r="A40" s="14"/>
      <c r="B40" s="5" t="s">
        <v>88</v>
      </c>
      <c r="C40" s="22" t="s">
        <v>25</v>
      </c>
      <c r="D40" s="102">
        <v>0.2</v>
      </c>
      <c r="E40" s="22" t="s">
        <v>72</v>
      </c>
      <c r="F40" s="103">
        <v>160800</v>
      </c>
      <c r="G40" s="103">
        <f t="shared" si="1"/>
        <v>32160</v>
      </c>
    </row>
    <row r="41" spans="1:7" ht="12.75" customHeight="1" x14ac:dyDescent="0.25">
      <c r="A41" s="14"/>
      <c r="B41" s="5" t="s">
        <v>89</v>
      </c>
      <c r="C41" s="22" t="s">
        <v>25</v>
      </c>
      <c r="D41" s="102">
        <v>0.25</v>
      </c>
      <c r="E41" s="22" t="s">
        <v>72</v>
      </c>
      <c r="F41" s="103">
        <v>257280</v>
      </c>
      <c r="G41" s="103">
        <f t="shared" si="1"/>
        <v>64320</v>
      </c>
    </row>
    <row r="42" spans="1:7" ht="12.75" customHeight="1" x14ac:dyDescent="0.25">
      <c r="A42" s="14"/>
      <c r="B42" s="5" t="s">
        <v>90</v>
      </c>
      <c r="C42" s="22" t="s">
        <v>25</v>
      </c>
      <c r="D42" s="102">
        <v>0.4</v>
      </c>
      <c r="E42" s="22" t="s">
        <v>76</v>
      </c>
      <c r="F42" s="103">
        <v>257280</v>
      </c>
      <c r="G42" s="103">
        <f t="shared" si="1"/>
        <v>102912</v>
      </c>
    </row>
    <row r="43" spans="1:7" ht="12.75" customHeight="1" x14ac:dyDescent="0.25">
      <c r="A43" s="14"/>
      <c r="B43" s="5" t="s">
        <v>91</v>
      </c>
      <c r="C43" s="22" t="s">
        <v>25</v>
      </c>
      <c r="D43" s="102">
        <v>1</v>
      </c>
      <c r="E43" s="22" t="s">
        <v>76</v>
      </c>
      <c r="F43" s="103">
        <v>128640</v>
      </c>
      <c r="G43" s="103">
        <f t="shared" si="1"/>
        <v>128640</v>
      </c>
    </row>
    <row r="44" spans="1:7" ht="12.75" customHeight="1" x14ac:dyDescent="0.25">
      <c r="A44" s="4"/>
      <c r="B44" s="43" t="s">
        <v>27</v>
      </c>
      <c r="C44" s="44"/>
      <c r="D44" s="44"/>
      <c r="E44" s="44"/>
      <c r="F44" s="44"/>
      <c r="G44" s="107">
        <f>G38+G39+G40+G41+G42+G43</f>
        <v>713952</v>
      </c>
    </row>
    <row r="45" spans="1:7" ht="12" customHeight="1" x14ac:dyDescent="0.25">
      <c r="A45" s="2"/>
      <c r="B45" s="38"/>
      <c r="C45" s="39"/>
      <c r="D45" s="39"/>
      <c r="E45" s="39"/>
      <c r="F45" s="40"/>
      <c r="G45" s="40"/>
    </row>
    <row r="46" spans="1:7" ht="12" customHeight="1" x14ac:dyDescent="0.25">
      <c r="A46" s="4"/>
      <c r="B46" s="27" t="s">
        <v>28</v>
      </c>
      <c r="C46" s="28"/>
      <c r="D46" s="29"/>
      <c r="E46" s="29"/>
      <c r="F46" s="30"/>
      <c r="G46" s="30"/>
    </row>
    <row r="47" spans="1:7" ht="30" customHeight="1" x14ac:dyDescent="0.25">
      <c r="A47" s="4"/>
      <c r="B47" s="42" t="s">
        <v>29</v>
      </c>
      <c r="C47" s="42" t="s">
        <v>30</v>
      </c>
      <c r="D47" s="42" t="s">
        <v>31</v>
      </c>
      <c r="E47" s="42" t="s">
        <v>17</v>
      </c>
      <c r="F47" s="42" t="s">
        <v>18</v>
      </c>
      <c r="G47" s="42" t="s">
        <v>19</v>
      </c>
    </row>
    <row r="48" spans="1:7" ht="12.75" customHeight="1" x14ac:dyDescent="0.25">
      <c r="A48" s="14"/>
      <c r="B48" s="162" t="s">
        <v>92</v>
      </c>
      <c r="C48" s="163" t="s">
        <v>105</v>
      </c>
      <c r="D48" s="163">
        <v>2</v>
      </c>
      <c r="E48" s="164" t="s">
        <v>93</v>
      </c>
      <c r="F48" s="165">
        <v>36615.11</v>
      </c>
      <c r="G48" s="165">
        <f>D48*F48</f>
        <v>73230.22</v>
      </c>
    </row>
    <row r="49" spans="1:243" ht="12.75" customHeight="1" x14ac:dyDescent="0.25">
      <c r="A49" s="14"/>
      <c r="B49" s="166" t="s">
        <v>94</v>
      </c>
      <c r="C49" s="167" t="s">
        <v>106</v>
      </c>
      <c r="D49" s="168">
        <v>1</v>
      </c>
      <c r="E49" s="167" t="s">
        <v>85</v>
      </c>
      <c r="F49" s="165">
        <v>250226.24</v>
      </c>
      <c r="G49" s="165">
        <f>D49*F49</f>
        <v>250226.24</v>
      </c>
    </row>
    <row r="50" spans="1:243" ht="12.75" customHeight="1" x14ac:dyDescent="0.25">
      <c r="A50" s="14"/>
      <c r="B50" s="169" t="s">
        <v>32</v>
      </c>
      <c r="C50" s="164"/>
      <c r="D50" s="164"/>
      <c r="E50" s="164"/>
      <c r="F50" s="165" t="s">
        <v>84</v>
      </c>
      <c r="G50" s="165"/>
    </row>
    <row r="51" spans="1:243" s="161" customFormat="1" ht="12.75" customHeight="1" x14ac:dyDescent="0.25">
      <c r="A51" s="159"/>
      <c r="B51" s="156" t="s">
        <v>95</v>
      </c>
      <c r="C51" s="157" t="s">
        <v>33</v>
      </c>
      <c r="D51" s="157">
        <v>100</v>
      </c>
      <c r="E51" s="157" t="s">
        <v>78</v>
      </c>
      <c r="F51" s="158">
        <v>1188</v>
      </c>
      <c r="G51" s="158">
        <f>D51*F51</f>
        <v>118800</v>
      </c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</row>
    <row r="52" spans="1:243" s="161" customFormat="1" ht="12.75" customHeight="1" x14ac:dyDescent="0.25">
      <c r="A52" s="159"/>
      <c r="B52" s="156" t="s">
        <v>96</v>
      </c>
      <c r="C52" s="157" t="s">
        <v>33</v>
      </c>
      <c r="D52" s="157">
        <v>100</v>
      </c>
      <c r="E52" s="157" t="s">
        <v>72</v>
      </c>
      <c r="F52" s="158">
        <v>1213.8</v>
      </c>
      <c r="G52" s="158">
        <f t="shared" ref="G52:G58" si="2">D52*F52</f>
        <v>121380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</row>
    <row r="53" spans="1:243" s="128" customFormat="1" ht="12.75" customHeight="1" x14ac:dyDescent="0.25">
      <c r="A53" s="126"/>
      <c r="B53" s="156" t="s">
        <v>97</v>
      </c>
      <c r="C53" s="170" t="s">
        <v>33</v>
      </c>
      <c r="D53" s="171">
        <v>100</v>
      </c>
      <c r="E53" s="170" t="s">
        <v>98</v>
      </c>
      <c r="F53" s="158">
        <v>1995</v>
      </c>
      <c r="G53" s="158">
        <f t="shared" si="2"/>
        <v>199500</v>
      </c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</row>
    <row r="54" spans="1:243" s="128" customFormat="1" ht="12.75" customHeight="1" x14ac:dyDescent="0.25">
      <c r="A54" s="126"/>
      <c r="B54" s="172" t="s">
        <v>99</v>
      </c>
      <c r="C54" s="170"/>
      <c r="D54" s="171"/>
      <c r="E54" s="170"/>
      <c r="F54" s="158" t="s">
        <v>84</v>
      </c>
      <c r="G54" s="158" t="s">
        <v>84</v>
      </c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</row>
    <row r="55" spans="1:243" s="128" customFormat="1" ht="12.75" customHeight="1" x14ac:dyDescent="0.25">
      <c r="A55" s="126"/>
      <c r="B55" s="156" t="s">
        <v>100</v>
      </c>
      <c r="C55" s="157" t="s">
        <v>33</v>
      </c>
      <c r="D55" s="157">
        <v>1</v>
      </c>
      <c r="E55" s="157" t="s">
        <v>101</v>
      </c>
      <c r="F55" s="158">
        <v>18503.84</v>
      </c>
      <c r="G55" s="158">
        <f t="shared" si="2"/>
        <v>18503.84</v>
      </c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</row>
    <row r="56" spans="1:243" s="128" customFormat="1" ht="12.75" customHeight="1" x14ac:dyDescent="0.25">
      <c r="A56" s="126"/>
      <c r="B56" s="172" t="s">
        <v>34</v>
      </c>
      <c r="C56" s="170"/>
      <c r="D56" s="171"/>
      <c r="E56" s="170"/>
      <c r="F56" s="158" t="s">
        <v>84</v>
      </c>
      <c r="G56" s="158" t="s">
        <v>84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</row>
    <row r="57" spans="1:243" s="161" customFormat="1" ht="12.75" customHeight="1" x14ac:dyDescent="0.25">
      <c r="A57" s="159"/>
      <c r="B57" s="156" t="s">
        <v>102</v>
      </c>
      <c r="C57" s="157" t="s">
        <v>107</v>
      </c>
      <c r="D57" s="157">
        <v>0.8</v>
      </c>
      <c r="E57" s="157" t="s">
        <v>103</v>
      </c>
      <c r="F57" s="158">
        <v>50694</v>
      </c>
      <c r="G57" s="158">
        <f t="shared" si="2"/>
        <v>40555.200000000004</v>
      </c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</row>
    <row r="58" spans="1:243" s="128" customFormat="1" ht="12.75" customHeight="1" x14ac:dyDescent="0.25">
      <c r="A58" s="126"/>
      <c r="B58" s="173" t="s">
        <v>104</v>
      </c>
      <c r="C58" s="157" t="s">
        <v>107</v>
      </c>
      <c r="D58" s="174">
        <v>1</v>
      </c>
      <c r="E58" s="175" t="s">
        <v>98</v>
      </c>
      <c r="F58" s="176">
        <v>132571.94999999998</v>
      </c>
      <c r="G58" s="158">
        <f t="shared" si="2"/>
        <v>132571.94999999998</v>
      </c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</row>
    <row r="59" spans="1:243" ht="13.5" customHeight="1" x14ac:dyDescent="0.25">
      <c r="A59" s="4"/>
      <c r="B59" s="46" t="s">
        <v>35</v>
      </c>
      <c r="C59" s="47"/>
      <c r="D59" s="47"/>
      <c r="E59" s="47"/>
      <c r="F59" s="48"/>
      <c r="G59" s="109">
        <f>SUM(G48:G58)</f>
        <v>954767.44999999984</v>
      </c>
    </row>
    <row r="60" spans="1:243" ht="12" customHeight="1" x14ac:dyDescent="0.25">
      <c r="A60" s="2"/>
      <c r="B60" s="38"/>
      <c r="C60" s="39"/>
      <c r="D60" s="39"/>
      <c r="E60" s="49"/>
      <c r="F60" s="40"/>
      <c r="G60" s="40"/>
    </row>
    <row r="61" spans="1:243" ht="12" customHeight="1" x14ac:dyDescent="0.25">
      <c r="A61" s="4"/>
      <c r="B61" s="27" t="s">
        <v>36</v>
      </c>
      <c r="C61" s="28"/>
      <c r="D61" s="29"/>
      <c r="E61" s="29"/>
      <c r="F61" s="30"/>
      <c r="G61" s="30"/>
    </row>
    <row r="62" spans="1:243" ht="24" customHeight="1" x14ac:dyDescent="0.25">
      <c r="A62" s="4"/>
      <c r="B62" s="41" t="s">
        <v>37</v>
      </c>
      <c r="C62" s="42" t="s">
        <v>30</v>
      </c>
      <c r="D62" s="42" t="s">
        <v>31</v>
      </c>
      <c r="E62" s="41" t="s">
        <v>17</v>
      </c>
      <c r="F62" s="42" t="s">
        <v>18</v>
      </c>
      <c r="G62" s="41" t="s">
        <v>19</v>
      </c>
    </row>
    <row r="63" spans="1:243" ht="15.75" customHeight="1" x14ac:dyDescent="0.25">
      <c r="A63" s="61"/>
      <c r="B63" s="99" t="s">
        <v>108</v>
      </c>
      <c r="C63" s="45" t="s">
        <v>109</v>
      </c>
      <c r="D63" s="108">
        <v>1819</v>
      </c>
      <c r="E63" s="22" t="s">
        <v>70</v>
      </c>
      <c r="F63" s="108">
        <v>160</v>
      </c>
      <c r="G63" s="108">
        <f>D63*F63</f>
        <v>291040</v>
      </c>
    </row>
    <row r="64" spans="1:243" ht="12.75" customHeight="1" x14ac:dyDescent="0.25">
      <c r="A64" s="14"/>
      <c r="B64" s="129" t="s">
        <v>110</v>
      </c>
      <c r="C64" s="130" t="s">
        <v>15</v>
      </c>
      <c r="D64" s="131">
        <v>1</v>
      </c>
      <c r="E64" s="132" t="s">
        <v>111</v>
      </c>
      <c r="F64" s="131">
        <v>39810</v>
      </c>
      <c r="G64" s="131">
        <f>D64*F64</f>
        <v>39810</v>
      </c>
    </row>
    <row r="65" spans="1:7" ht="12.75" customHeight="1" x14ac:dyDescent="0.25">
      <c r="A65" s="61"/>
      <c r="B65" s="137" t="s">
        <v>119</v>
      </c>
      <c r="C65" s="138" t="s">
        <v>15</v>
      </c>
      <c r="D65" s="139">
        <v>2</v>
      </c>
      <c r="E65" s="140" t="s">
        <v>118</v>
      </c>
      <c r="F65" s="139">
        <v>127320</v>
      </c>
      <c r="G65" s="139">
        <v>120000</v>
      </c>
    </row>
    <row r="66" spans="1:7" ht="13.5" customHeight="1" x14ac:dyDescent="0.25">
      <c r="A66" s="4"/>
      <c r="B66" s="133" t="s">
        <v>38</v>
      </c>
      <c r="C66" s="134"/>
      <c r="D66" s="134"/>
      <c r="E66" s="134"/>
      <c r="F66" s="135"/>
      <c r="G66" s="136">
        <f>G63+G64+G65</f>
        <v>450850</v>
      </c>
    </row>
    <row r="67" spans="1:7" ht="12" customHeight="1" x14ac:dyDescent="0.25">
      <c r="A67" s="2"/>
      <c r="B67" s="64"/>
      <c r="C67" s="64"/>
      <c r="D67" s="64"/>
      <c r="E67" s="64"/>
      <c r="F67" s="65"/>
      <c r="G67" s="65"/>
    </row>
    <row r="68" spans="1:7" ht="12" customHeight="1" x14ac:dyDescent="0.25">
      <c r="A68" s="61"/>
      <c r="B68" s="66" t="s">
        <v>39</v>
      </c>
      <c r="C68" s="67"/>
      <c r="D68" s="67"/>
      <c r="E68" s="67"/>
      <c r="F68" s="67"/>
      <c r="G68" s="68">
        <f>G29+G34+G44+G59+G66</f>
        <v>5427569.4500000002</v>
      </c>
    </row>
    <row r="69" spans="1:7" ht="12" customHeight="1" x14ac:dyDescent="0.25">
      <c r="A69" s="61"/>
      <c r="B69" s="69" t="s">
        <v>40</v>
      </c>
      <c r="C69" s="51"/>
      <c r="D69" s="51"/>
      <c r="E69" s="51"/>
      <c r="F69" s="51"/>
      <c r="G69" s="70">
        <f>G68*0.05</f>
        <v>271378.47250000003</v>
      </c>
    </row>
    <row r="70" spans="1:7" ht="12" customHeight="1" x14ac:dyDescent="0.25">
      <c r="A70" s="61"/>
      <c r="B70" s="71" t="s">
        <v>41</v>
      </c>
      <c r="C70" s="50"/>
      <c r="D70" s="50"/>
      <c r="E70" s="50"/>
      <c r="F70" s="50"/>
      <c r="G70" s="72">
        <f>G69+G68</f>
        <v>5698947.9225000003</v>
      </c>
    </row>
    <row r="71" spans="1:7" ht="12" customHeight="1" x14ac:dyDescent="0.25">
      <c r="A71" s="61"/>
      <c r="B71" s="69" t="s">
        <v>42</v>
      </c>
      <c r="C71" s="51"/>
      <c r="D71" s="51"/>
      <c r="E71" s="51"/>
      <c r="F71" s="51"/>
      <c r="G71" s="70">
        <f>G12</f>
        <v>8028800</v>
      </c>
    </row>
    <row r="72" spans="1:7" ht="12" customHeight="1" x14ac:dyDescent="0.25">
      <c r="A72" s="61"/>
      <c r="B72" s="73" t="s">
        <v>43</v>
      </c>
      <c r="C72" s="74"/>
      <c r="D72" s="74"/>
      <c r="E72" s="74"/>
      <c r="F72" s="74"/>
      <c r="G72" s="121">
        <f>G71-G70</f>
        <v>2329852.0774999997</v>
      </c>
    </row>
    <row r="73" spans="1:7" ht="12" customHeight="1" x14ac:dyDescent="0.25">
      <c r="A73" s="61"/>
      <c r="B73" s="62" t="s">
        <v>44</v>
      </c>
      <c r="C73" s="63"/>
      <c r="D73" s="63"/>
      <c r="E73" s="63"/>
      <c r="F73" s="63"/>
      <c r="G73" s="58"/>
    </row>
    <row r="74" spans="1:7" ht="12.75" customHeight="1" thickBot="1" x14ac:dyDescent="0.3">
      <c r="A74" s="61"/>
      <c r="B74" s="75"/>
      <c r="C74" s="63"/>
      <c r="D74" s="63"/>
      <c r="E74" s="63"/>
      <c r="F74" s="63"/>
      <c r="G74" s="58"/>
    </row>
    <row r="75" spans="1:7" ht="12" customHeight="1" x14ac:dyDescent="0.25">
      <c r="A75" s="61"/>
      <c r="B75" s="87" t="s">
        <v>45</v>
      </c>
      <c r="C75" s="88"/>
      <c r="D75" s="88"/>
      <c r="E75" s="88"/>
      <c r="F75" s="89"/>
      <c r="G75" s="58"/>
    </row>
    <row r="76" spans="1:7" ht="12" customHeight="1" x14ac:dyDescent="0.25">
      <c r="A76" s="61"/>
      <c r="B76" s="90" t="s">
        <v>46</v>
      </c>
      <c r="C76" s="60"/>
      <c r="D76" s="60"/>
      <c r="E76" s="60"/>
      <c r="F76" s="91"/>
      <c r="G76" s="58"/>
    </row>
    <row r="77" spans="1:7" ht="12" customHeight="1" x14ac:dyDescent="0.25">
      <c r="A77" s="61"/>
      <c r="B77" s="90" t="s">
        <v>47</v>
      </c>
      <c r="C77" s="60"/>
      <c r="D77" s="60"/>
      <c r="E77" s="60"/>
      <c r="F77" s="91"/>
      <c r="G77" s="58"/>
    </row>
    <row r="78" spans="1:7" ht="12" customHeight="1" x14ac:dyDescent="0.25">
      <c r="A78" s="61"/>
      <c r="B78" s="90" t="s">
        <v>48</v>
      </c>
      <c r="C78" s="60"/>
      <c r="D78" s="60"/>
      <c r="E78" s="60"/>
      <c r="F78" s="91"/>
      <c r="G78" s="58"/>
    </row>
    <row r="79" spans="1:7" ht="12" customHeight="1" x14ac:dyDescent="0.25">
      <c r="A79" s="61"/>
      <c r="B79" s="90" t="s">
        <v>49</v>
      </c>
      <c r="C79" s="60"/>
      <c r="D79" s="60"/>
      <c r="E79" s="60"/>
      <c r="F79" s="91"/>
      <c r="G79" s="58"/>
    </row>
    <row r="80" spans="1:7" ht="12" customHeight="1" x14ac:dyDescent="0.25">
      <c r="A80" s="61"/>
      <c r="B80" s="90" t="s">
        <v>50</v>
      </c>
      <c r="C80" s="60"/>
      <c r="D80" s="60"/>
      <c r="E80" s="60"/>
      <c r="F80" s="91"/>
      <c r="G80" s="58"/>
    </row>
    <row r="81" spans="1:7" ht="12.75" customHeight="1" thickBot="1" x14ac:dyDescent="0.3">
      <c r="A81" s="61"/>
      <c r="B81" s="92" t="s">
        <v>51</v>
      </c>
      <c r="C81" s="93"/>
      <c r="D81" s="93"/>
      <c r="E81" s="93"/>
      <c r="F81" s="94"/>
      <c r="G81" s="58"/>
    </row>
    <row r="82" spans="1:7" ht="12.75" customHeight="1" x14ac:dyDescent="0.25">
      <c r="A82" s="61"/>
      <c r="B82" s="85"/>
      <c r="C82" s="60"/>
      <c r="D82" s="60"/>
      <c r="E82" s="60"/>
      <c r="F82" s="60"/>
      <c r="G82" s="58"/>
    </row>
    <row r="83" spans="1:7" ht="15" customHeight="1" thickBot="1" x14ac:dyDescent="0.3">
      <c r="A83" s="61"/>
      <c r="B83" s="152" t="s">
        <v>52</v>
      </c>
      <c r="C83" s="153"/>
      <c r="D83" s="84"/>
      <c r="E83" s="52"/>
      <c r="F83" s="52"/>
      <c r="G83" s="58"/>
    </row>
    <row r="84" spans="1:7" ht="12" customHeight="1" x14ac:dyDescent="0.25">
      <c r="A84" s="61"/>
      <c r="B84" s="77" t="s">
        <v>37</v>
      </c>
      <c r="C84" s="53" t="s">
        <v>53</v>
      </c>
      <c r="D84" s="78" t="s">
        <v>54</v>
      </c>
      <c r="E84" s="52"/>
      <c r="F84" s="52"/>
      <c r="G84" s="58"/>
    </row>
    <row r="85" spans="1:7" ht="12" customHeight="1" x14ac:dyDescent="0.25">
      <c r="A85" s="61"/>
      <c r="B85" s="79" t="s">
        <v>55</v>
      </c>
      <c r="C85" s="54">
        <f>G29</f>
        <v>3308000</v>
      </c>
      <c r="D85" s="80">
        <f>(C85/C91)</f>
        <v>0.58045801523114371</v>
      </c>
      <c r="E85" s="52"/>
      <c r="F85" s="52"/>
      <c r="G85" s="58"/>
    </row>
    <row r="86" spans="1:7" ht="12" customHeight="1" x14ac:dyDescent="0.25">
      <c r="A86" s="61"/>
      <c r="B86" s="79" t="s">
        <v>56</v>
      </c>
      <c r="C86" s="55">
        <v>0</v>
      </c>
      <c r="D86" s="80">
        <v>0</v>
      </c>
      <c r="E86" s="52"/>
      <c r="F86" s="52"/>
      <c r="G86" s="58"/>
    </row>
    <row r="87" spans="1:7" ht="12" customHeight="1" x14ac:dyDescent="0.25">
      <c r="A87" s="61"/>
      <c r="B87" s="79" t="s">
        <v>57</v>
      </c>
      <c r="C87" s="54">
        <f>G44</f>
        <v>713952</v>
      </c>
      <c r="D87" s="80">
        <f>(C87/C91)</f>
        <v>0.12527786000311533</v>
      </c>
      <c r="E87" s="52"/>
      <c r="F87" s="52"/>
      <c r="G87" s="58"/>
    </row>
    <row r="88" spans="1:7" ht="12" customHeight="1" x14ac:dyDescent="0.25">
      <c r="A88" s="61"/>
      <c r="B88" s="79" t="s">
        <v>29</v>
      </c>
      <c r="C88" s="54">
        <f>G59</f>
        <v>954767.44999999984</v>
      </c>
      <c r="D88" s="80">
        <f>(C88/C91)</f>
        <v>0.16753398398860342</v>
      </c>
      <c r="E88" s="52"/>
      <c r="F88" s="52"/>
      <c r="G88" s="58"/>
    </row>
    <row r="89" spans="1:7" ht="12" customHeight="1" x14ac:dyDescent="0.25">
      <c r="A89" s="61"/>
      <c r="B89" s="79" t="s">
        <v>58</v>
      </c>
      <c r="C89" s="56">
        <f>G66</f>
        <v>450850</v>
      </c>
      <c r="D89" s="80">
        <f>(C89/C91)</f>
        <v>7.9111093158089826E-2</v>
      </c>
      <c r="E89" s="57"/>
      <c r="F89" s="57"/>
      <c r="G89" s="58"/>
    </row>
    <row r="90" spans="1:7" ht="12" customHeight="1" x14ac:dyDescent="0.25">
      <c r="A90" s="61"/>
      <c r="B90" s="79" t="s">
        <v>59</v>
      </c>
      <c r="C90" s="56">
        <f>G69</f>
        <v>271378.47250000003</v>
      </c>
      <c r="D90" s="80">
        <f>(C90/C91)</f>
        <v>4.7619047619047623E-2</v>
      </c>
      <c r="E90" s="57"/>
      <c r="F90" s="57"/>
      <c r="G90" s="58"/>
    </row>
    <row r="91" spans="1:7" ht="12.75" customHeight="1" thickBot="1" x14ac:dyDescent="0.3">
      <c r="A91" s="61"/>
      <c r="B91" s="81" t="s">
        <v>60</v>
      </c>
      <c r="C91" s="82">
        <f>SUM(C85:C90)</f>
        <v>5698947.9225000003</v>
      </c>
      <c r="D91" s="83">
        <f>SUM(D85:D90)</f>
        <v>1</v>
      </c>
      <c r="E91" s="57"/>
      <c r="F91" s="57"/>
      <c r="G91" s="58"/>
    </row>
    <row r="92" spans="1:7" ht="12" customHeight="1" x14ac:dyDescent="0.25">
      <c r="A92" s="61"/>
      <c r="B92" s="75"/>
      <c r="C92" s="63"/>
      <c r="D92" s="63"/>
      <c r="E92" s="63"/>
      <c r="F92" s="63"/>
      <c r="G92" s="58"/>
    </row>
    <row r="93" spans="1:7" ht="12.75" customHeight="1" thickBot="1" x14ac:dyDescent="0.3">
      <c r="A93" s="61"/>
      <c r="B93" s="76"/>
      <c r="C93" s="63"/>
      <c r="D93" s="63"/>
      <c r="E93" s="63"/>
      <c r="F93" s="63"/>
      <c r="G93" s="58"/>
    </row>
    <row r="94" spans="1:7" ht="12" customHeight="1" thickBot="1" x14ac:dyDescent="0.3">
      <c r="A94" s="61"/>
      <c r="B94" s="149" t="s">
        <v>116</v>
      </c>
      <c r="C94" s="150"/>
      <c r="D94" s="150"/>
      <c r="E94" s="151"/>
      <c r="F94" s="57"/>
      <c r="G94" s="58"/>
    </row>
    <row r="95" spans="1:7" ht="12" customHeight="1" x14ac:dyDescent="0.25">
      <c r="A95" s="61"/>
      <c r="B95" s="96" t="s">
        <v>114</v>
      </c>
      <c r="C95" s="110">
        <v>9000</v>
      </c>
      <c r="D95" s="110">
        <v>10400</v>
      </c>
      <c r="E95" s="110">
        <v>12000</v>
      </c>
      <c r="F95" s="95"/>
      <c r="G95" s="59"/>
    </row>
    <row r="96" spans="1:7" ht="12.75" customHeight="1" thickBot="1" x14ac:dyDescent="0.3">
      <c r="A96" s="61"/>
      <c r="B96" s="81" t="s">
        <v>115</v>
      </c>
      <c r="C96" s="82">
        <f>(G70/C95)</f>
        <v>633.21643583333332</v>
      </c>
      <c r="D96" s="82">
        <f>(G70/D95)</f>
        <v>547.97576177884616</v>
      </c>
      <c r="E96" s="97">
        <f>(G70/E95)</f>
        <v>474.91232687500002</v>
      </c>
      <c r="F96" s="95"/>
      <c r="G96" s="59"/>
    </row>
    <row r="97" spans="1:7" ht="15.6" customHeight="1" x14ac:dyDescent="0.25">
      <c r="A97" s="61"/>
      <c r="B97" s="86" t="s">
        <v>61</v>
      </c>
      <c r="C97" s="60"/>
      <c r="D97" s="60"/>
      <c r="E97" s="60"/>
      <c r="F97" s="60"/>
      <c r="G97" s="60"/>
    </row>
  </sheetData>
  <mergeCells count="9">
    <mergeCell ref="E9:F9"/>
    <mergeCell ref="E14:F14"/>
    <mergeCell ref="E15:F15"/>
    <mergeCell ref="B17:G17"/>
    <mergeCell ref="B94:E94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2022-06-17T00:09:27Z</dcterms:modified>
</cp:coreProperties>
</file>