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10" documentId="11_E8D293F13C4F37C93F6FFA685897247A59208E07" xr6:coauthVersionLast="47" xr6:coauthVersionMax="47" xr10:uidLastSave="{5138E338-E7E7-4BFE-B357-0F304624C52B}"/>
  <bookViews>
    <workbookView xWindow="-108" yWindow="-108" windowWidth="23256" windowHeight="12456" xr2:uid="{00000000-000D-0000-FFFF-FFFF00000000}"/>
  </bookViews>
  <sheets>
    <sheet name="Ají Cris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1" l="1"/>
  <c r="F56" i="1"/>
  <c r="F55" i="1"/>
  <c r="F53" i="1"/>
  <c r="F49" i="1"/>
  <c r="F48" i="1"/>
  <c r="F47" i="1"/>
  <c r="G72" i="1" l="1"/>
  <c r="G71" i="1"/>
  <c r="G70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37" i="1"/>
  <c r="G73" i="1" l="1"/>
  <c r="G12" i="1"/>
  <c r="G26" i="1" l="1"/>
  <c r="G25" i="1"/>
  <c r="G24" i="1"/>
  <c r="G23" i="1"/>
  <c r="G22" i="1"/>
  <c r="G21" i="1"/>
  <c r="G27" i="1" s="1"/>
  <c r="G36" i="1" l="1"/>
  <c r="G38" i="1"/>
  <c r="G39" i="1"/>
  <c r="G40" i="1" l="1"/>
  <c r="C96" i="1" l="1"/>
  <c r="C94" i="1"/>
  <c r="G78" i="1"/>
  <c r="C92" i="1" l="1"/>
  <c r="G66" i="1"/>
  <c r="C95" i="1" s="1"/>
  <c r="G75" i="1" l="1"/>
  <c r="G76" i="1" s="1"/>
  <c r="G77" i="1" l="1"/>
  <c r="D103" i="1" s="1"/>
  <c r="C97" i="1"/>
  <c r="E103" i="1" l="1"/>
  <c r="C103" i="1"/>
  <c r="G79" i="1"/>
  <c r="C98" i="1"/>
  <c r="D95" i="1" l="1"/>
  <c r="D94" i="1"/>
  <c r="D96" i="1"/>
  <c r="D92" i="1"/>
  <c r="D97" i="1"/>
  <c r="D98" i="1" l="1"/>
</calcChain>
</file>

<file path=xl/sharedStrings.xml><?xml version="1.0" encoding="utf-8"?>
<sst xmlns="http://schemas.openxmlformats.org/spreadsheetml/2006/main" count="192" uniqueCount="131">
  <si>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</si>
  <si>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</si>
  <si>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</si>
  <si>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</si>
  <si>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</si>
  <si>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</si>
  <si>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</si>
  <si>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</si>
  <si>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</si>
  <si>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</si>
  <si>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</si>
  <si>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</si>
  <si>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</si>
  <si>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</si>
  <si>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</si>
  <si>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</si>
  <si>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</si>
  <si>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</si>
  <si>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</si>
  <si>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</si>
  <si>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</si>
  <si>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</si>
  <si>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</si>
  <si>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</si>
  <si>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</si>
  <si>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</si>
  <si>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</si>
  <si>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</si>
  <si>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</si>
  <si>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</si>
  <si>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</si>
  <si>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</si>
  <si>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</si>
  <si>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</si>
  <si>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</si>
  <si>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</si>
  <si>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</si>
  <si>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</si>
  <si>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</si>
  <si>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</si>
  <si>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</si>
  <si>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</si>
  <si>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</si>
  <si>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</si>
  <si>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</si>
  <si>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</si>
  <si>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</si>
  <si>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</si>
  <si>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</si>
  <si>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</si>
  <si>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</si>
  <si>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</si>
  <si>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</si>
  <si>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</si>
  <si>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</si>
  <si>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</si>
  <si>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</si>
  <si>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</si>
  <si>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</si>
  <si>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</si>
  <si>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</si>
  <si>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</si>
  <si>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</si>
  <si>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septiembre- octubre</t>
  </si>
  <si>
    <t>Arica Y Parinacota</t>
  </si>
  <si>
    <t xml:space="preserve">Arica  </t>
  </si>
  <si>
    <t>septiembre/octubre</t>
  </si>
  <si>
    <t>Cosecha y enmallado</t>
  </si>
  <si>
    <t>junio-octubre</t>
  </si>
  <si>
    <t>febrero- marzo</t>
  </si>
  <si>
    <t>marzo</t>
  </si>
  <si>
    <t>u</t>
  </si>
  <si>
    <t>Costo unitario ($/kilos) (*)</t>
  </si>
  <si>
    <t>Trasplante</t>
  </si>
  <si>
    <t>marzo- octubre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</si>
  <si>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</si>
  <si>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</si>
  <si>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</si>
  <si>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</si>
  <si>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</si>
  <si>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</si>
  <si>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</si>
  <si>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RENDIMIENTO (Atados/Há.)</t>
  </si>
  <si>
    <t>Medio</t>
  </si>
  <si>
    <t>PRECIO ESPERADO ($/atados)</t>
  </si>
  <si>
    <t>abril- octubre</t>
  </si>
  <si>
    <t>Aplicación de materia organica</t>
  </si>
  <si>
    <t>abril- mayo</t>
  </si>
  <si>
    <t>kg</t>
  </si>
  <si>
    <t>AJI</t>
  </si>
  <si>
    <t>jH</t>
  </si>
  <si>
    <t>Aplicaccion de agroquímicos</t>
  </si>
  <si>
    <t>U</t>
  </si>
  <si>
    <t>$/ha</t>
  </si>
  <si>
    <t>Cristal</t>
  </si>
  <si>
    <t>Azapa- Chaca- Caleta Vitor</t>
  </si>
  <si>
    <t>Riego y fertirrigacion</t>
  </si>
  <si>
    <t>febrero-septiembre</t>
  </si>
  <si>
    <t>marzo-abril</t>
  </si>
  <si>
    <t>enero- octubre</t>
  </si>
  <si>
    <t>TractorRrotovador</t>
  </si>
  <si>
    <t>Servicio de Plantulas</t>
  </si>
  <si>
    <t>Ultrasol crecimiento</t>
  </si>
  <si>
    <t>enero- febrero</t>
  </si>
  <si>
    <t>Ultrasol Producción</t>
  </si>
  <si>
    <t>Ultrasol Multipropósito</t>
  </si>
  <si>
    <t>Nitrofoska foliar PS</t>
  </si>
  <si>
    <t>Rukan mix</t>
  </si>
  <si>
    <t>marzo- abril</t>
  </si>
  <si>
    <t>Rukan Calcio</t>
  </si>
  <si>
    <t>Ácido fosfórico</t>
  </si>
  <si>
    <t>Materia organica (guano)</t>
  </si>
  <si>
    <t>Ecosalt</t>
  </si>
  <si>
    <t>Fosfimax 40-20</t>
  </si>
  <si>
    <t>Azufre mojable (F)</t>
  </si>
  <si>
    <t>Phyton 27 (F)</t>
  </si>
  <si>
    <t>Previcur Energy 840 SL (F)</t>
  </si>
  <si>
    <t>mayo- octubre</t>
  </si>
  <si>
    <t>Karate zeon (I)</t>
  </si>
  <si>
    <t>marzo-septiembre</t>
  </si>
  <si>
    <t>Engeo 247 SC (I)</t>
  </si>
  <si>
    <t>Acaban 050 (A)</t>
  </si>
  <si>
    <t>Vertimec (A)</t>
  </si>
  <si>
    <t>febreo- octubre</t>
  </si>
  <si>
    <t>Zero 5 EC (I)</t>
  </si>
  <si>
    <t>mayo- agosto</t>
  </si>
  <si>
    <t xml:space="preserve">Cinta gareta </t>
  </si>
  <si>
    <t xml:space="preserve">septiembre </t>
  </si>
  <si>
    <t>Mallas ( sacos plasticos)</t>
  </si>
  <si>
    <t>Cinta de riego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</si>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</sst>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0" borderId="22" xfId="0" applyNumberFormat="1" applyFont="1" applyBorder="1" applyAlignment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9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60" xfId="0" applyNumberFormat="1" applyFont="1" applyFill="1" applyBorder="1" applyAlignment="1">
      <alignment horizontal="right" vertical="center" wrapText="1"/>
    </xf>
    <xf numFmtId="49" fontId="5" fillId="10" borderId="60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6" fillId="2" borderId="62" xfId="0" applyNumberFormat="1" applyFont="1" applyFill="1" applyBorder="1" applyAlignment="1">
      <alignment horizontal="left" vertical="center" wrapText="1"/>
    </xf>
    <xf numFmtId="49" fontId="1" fillId="2" borderId="62" xfId="0" applyNumberFormat="1" applyFont="1" applyFill="1" applyBorder="1" applyAlignment="1"/>
    <xf numFmtId="49" fontId="6" fillId="2" borderId="62" xfId="0" applyNumberFormat="1" applyFont="1" applyFill="1" applyBorder="1" applyAlignment="1"/>
    <xf numFmtId="49" fontId="1" fillId="10" borderId="63" xfId="0" applyNumberFormat="1" applyFont="1" applyFill="1" applyBorder="1" applyAlignment="1"/>
    <xf numFmtId="49" fontId="1" fillId="10" borderId="64" xfId="0" applyNumberFormat="1" applyFont="1" applyFill="1" applyBorder="1" applyAlignment="1"/>
    <xf numFmtId="49" fontId="1" fillId="10" borderId="65" xfId="0" applyNumberFormat="1" applyFont="1" applyFill="1" applyBorder="1" applyAlignment="1"/>
    <xf numFmtId="49" fontId="1" fillId="10" borderId="66" xfId="0" applyNumberFormat="1" applyFont="1" applyFill="1" applyBorder="1" applyAlignment="1"/>
    <xf numFmtId="0" fontId="6" fillId="2" borderId="56" xfId="0" applyFont="1" applyFill="1" applyBorder="1" applyAlignment="1">
      <alignment horizontal="right" vertical="center" wrapText="1"/>
    </xf>
    <xf numFmtId="49" fontId="1" fillId="2" borderId="56" xfId="0" applyNumberFormat="1" applyFont="1" applyFill="1" applyBorder="1" applyAlignment="1">
      <alignment horizontal="right"/>
    </xf>
    <xf numFmtId="0" fontId="1" fillId="2" borderId="56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4" fontId="1" fillId="0" borderId="6" xfId="0" applyNumberFormat="1" applyFont="1" applyFill="1" applyBorder="1" applyAlignment="1">
      <alignment horizontal="right" vertical="center"/>
    </xf>
    <xf numFmtId="49" fontId="5" fillId="10" borderId="60" xfId="0" applyNumberFormat="1" applyFont="1" applyFill="1" applyBorder="1" applyAlignment="1">
      <alignment horizontal="left" vertical="center"/>
    </xf>
    <xf numFmtId="49" fontId="5" fillId="10" borderId="56" xfId="0" applyNumberFormat="1" applyFont="1" applyFill="1" applyBorder="1" applyAlignment="1">
      <alignment horizontal="left" vertical="center"/>
    </xf>
    <xf numFmtId="49" fontId="1" fillId="2" borderId="58" xfId="0" applyNumberFormat="1" applyFont="1" applyFill="1" applyBorder="1" applyAlignment="1">
      <alignment vertical="center" wrapText="1"/>
    </xf>
    <xf numFmtId="1" fontId="1" fillId="2" borderId="61" xfId="0" applyNumberFormat="1" applyFont="1" applyFill="1" applyBorder="1" applyAlignment="1">
      <alignment horizontal="right" vertical="center"/>
    </xf>
    <xf numFmtId="3" fontId="1" fillId="2" borderId="58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1" fontId="1" fillId="2" borderId="58" xfId="0" applyNumberFormat="1" applyFont="1" applyFill="1" applyBorder="1" applyAlignment="1">
      <alignment horizontal="right" vertical="center"/>
    </xf>
    <xf numFmtId="3" fontId="1" fillId="2" borderId="61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9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7"/>
  <sheetViews>
    <sheetView showGridLines="0" tabSelected="1" workbookViewId="0">
      <selection activeCell="G10" sqref="G10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19" customFormat="1" ht="12" customHeight="1" x14ac:dyDescent="0.3">
      <c r="A9" s="17"/>
      <c r="B9" s="5" t="s">
        <v>0</v>
      </c>
      <c r="C9" s="104" t="s">
        <v>89</v>
      </c>
      <c r="D9" s="7"/>
      <c r="E9" s="159" t="s">
        <v>82</v>
      </c>
      <c r="F9" s="160"/>
      <c r="G9" s="108">
        <v>20000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26.25" customHeight="1" x14ac:dyDescent="0.3">
      <c r="A10" s="17"/>
      <c r="B10" s="8" t="s">
        <v>1</v>
      </c>
      <c r="C10" s="105" t="s">
        <v>94</v>
      </c>
      <c r="D10" s="7"/>
      <c r="E10" s="161" t="s">
        <v>2</v>
      </c>
      <c r="F10" s="162"/>
      <c r="G10" s="106" t="s">
        <v>130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8" customHeight="1" x14ac:dyDescent="0.3">
      <c r="A11" s="17"/>
      <c r="B11" s="8" t="s">
        <v>3</v>
      </c>
      <c r="C11" s="6" t="s">
        <v>83</v>
      </c>
      <c r="D11" s="7"/>
      <c r="E11" s="161" t="s">
        <v>84</v>
      </c>
      <c r="F11" s="162"/>
      <c r="G11" s="109">
        <v>750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9" customFormat="1" ht="11.25" customHeight="1" x14ac:dyDescent="0.3">
      <c r="A12" s="17"/>
      <c r="B12" s="8" t="s">
        <v>4</v>
      </c>
      <c r="C12" s="9" t="s">
        <v>64</v>
      </c>
      <c r="D12" s="7"/>
      <c r="E12" s="10" t="s">
        <v>5</v>
      </c>
      <c r="F12" s="11"/>
      <c r="G12" s="107">
        <f>(G9*G11)</f>
        <v>15000000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9" customFormat="1" ht="11.25" customHeight="1" x14ac:dyDescent="0.3">
      <c r="A13" s="17"/>
      <c r="B13" s="8" t="s">
        <v>6</v>
      </c>
      <c r="C13" s="6" t="s">
        <v>65</v>
      </c>
      <c r="D13" s="7"/>
      <c r="E13" s="161" t="s">
        <v>7</v>
      </c>
      <c r="F13" s="162"/>
      <c r="G13" s="104" t="s">
        <v>60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3.5" customHeight="1" x14ac:dyDescent="0.3">
      <c r="A14" s="17"/>
      <c r="B14" s="8" t="s">
        <v>8</v>
      </c>
      <c r="C14" s="6" t="s">
        <v>95</v>
      </c>
      <c r="D14" s="7"/>
      <c r="E14" s="161" t="s">
        <v>9</v>
      </c>
      <c r="F14" s="162"/>
      <c r="G14" s="104" t="s">
        <v>66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9" customFormat="1" ht="25.5" customHeight="1" x14ac:dyDescent="0.3">
      <c r="A15" s="17"/>
      <c r="B15" s="8" t="s">
        <v>10</v>
      </c>
      <c r="C15" s="147">
        <v>44726</v>
      </c>
      <c r="D15" s="7"/>
      <c r="E15" s="163" t="s">
        <v>11</v>
      </c>
      <c r="F15" s="164"/>
      <c r="G15" s="105" t="s">
        <v>61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9" customFormat="1" ht="12" customHeight="1" x14ac:dyDescent="0.3">
      <c r="A16" s="20"/>
      <c r="B16" s="21"/>
      <c r="C16" s="22"/>
      <c r="D16" s="23"/>
      <c r="E16" s="24"/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9" customFormat="1" ht="12" customHeight="1" x14ac:dyDescent="0.3">
      <c r="A17" s="26"/>
      <c r="B17" s="165" t="s">
        <v>12</v>
      </c>
      <c r="C17" s="166"/>
      <c r="D17" s="166"/>
      <c r="E17" s="166"/>
      <c r="F17" s="166"/>
      <c r="G17" s="16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9" customFormat="1" ht="12" customHeight="1" x14ac:dyDescent="0.3">
      <c r="A18" s="20"/>
      <c r="B18" s="27"/>
      <c r="C18" s="28"/>
      <c r="D18" s="28"/>
      <c r="E18" s="28"/>
      <c r="F18" s="28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9" customFormat="1" ht="12" customHeight="1" x14ac:dyDescent="0.3">
      <c r="A19" s="17"/>
      <c r="B19" s="29" t="s">
        <v>13</v>
      </c>
      <c r="C19" s="30"/>
      <c r="D19" s="23"/>
      <c r="E19" s="23"/>
      <c r="F19" s="23"/>
      <c r="G19" s="2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9" customFormat="1" ht="24" customHeight="1" x14ac:dyDescent="0.3">
      <c r="A20" s="26"/>
      <c r="B20" s="31" t="s">
        <v>14</v>
      </c>
      <c r="C20" s="31" t="s">
        <v>15</v>
      </c>
      <c r="D20" s="31" t="s">
        <v>16</v>
      </c>
      <c r="E20" s="31" t="s">
        <v>17</v>
      </c>
      <c r="F20" s="31" t="s">
        <v>18</v>
      </c>
      <c r="G20" s="31" t="s">
        <v>19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9" customFormat="1" ht="12.75" customHeight="1" x14ac:dyDescent="0.3">
      <c r="A21" s="26"/>
      <c r="B21" s="127" t="s">
        <v>62</v>
      </c>
      <c r="C21" s="105" t="s">
        <v>20</v>
      </c>
      <c r="D21" s="110">
        <v>6</v>
      </c>
      <c r="E21" s="105" t="s">
        <v>69</v>
      </c>
      <c r="F21" s="107">
        <v>35000</v>
      </c>
      <c r="G21" s="107">
        <f>(D21*F21)</f>
        <v>210000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9" customFormat="1" ht="12.75" customHeight="1" x14ac:dyDescent="0.3">
      <c r="A22" s="26"/>
      <c r="B22" s="127" t="s">
        <v>96</v>
      </c>
      <c r="C22" s="105" t="s">
        <v>90</v>
      </c>
      <c r="D22" s="110">
        <v>12</v>
      </c>
      <c r="E22" s="105" t="s">
        <v>97</v>
      </c>
      <c r="F22" s="107">
        <v>35000</v>
      </c>
      <c r="G22" s="107">
        <f t="shared" ref="G22:G26" si="0">(D22*F22)</f>
        <v>420000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19" customFormat="1" ht="12.75" customHeight="1" x14ac:dyDescent="0.3">
      <c r="A23" s="26"/>
      <c r="B23" s="127" t="s">
        <v>73</v>
      </c>
      <c r="C23" s="105" t="s">
        <v>20</v>
      </c>
      <c r="D23" s="110">
        <v>12</v>
      </c>
      <c r="E23" s="105" t="s">
        <v>98</v>
      </c>
      <c r="F23" s="107">
        <v>35000</v>
      </c>
      <c r="G23" s="107">
        <f t="shared" si="0"/>
        <v>420000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19" customFormat="1" ht="12.75" customHeight="1" x14ac:dyDescent="0.3">
      <c r="A24" s="26"/>
      <c r="B24" s="127" t="s">
        <v>86</v>
      </c>
      <c r="C24" s="105" t="s">
        <v>20</v>
      </c>
      <c r="D24" s="110">
        <v>16</v>
      </c>
      <c r="E24" s="105" t="s">
        <v>69</v>
      </c>
      <c r="F24" s="107">
        <v>35000</v>
      </c>
      <c r="G24" s="107">
        <f t="shared" si="0"/>
        <v>560000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19" customFormat="1" ht="12.75" customHeight="1" x14ac:dyDescent="0.3">
      <c r="A25" s="26"/>
      <c r="B25" s="127" t="s">
        <v>91</v>
      </c>
      <c r="C25" s="105" t="s">
        <v>20</v>
      </c>
      <c r="D25" s="110">
        <v>12</v>
      </c>
      <c r="E25" s="105" t="s">
        <v>99</v>
      </c>
      <c r="F25" s="107">
        <v>35000</v>
      </c>
      <c r="G25" s="107">
        <f t="shared" si="0"/>
        <v>420000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19" customFormat="1" ht="12.75" customHeight="1" x14ac:dyDescent="0.3">
      <c r="A26" s="26"/>
      <c r="B26" s="127" t="s">
        <v>67</v>
      </c>
      <c r="C26" s="105" t="s">
        <v>20</v>
      </c>
      <c r="D26" s="110">
        <v>30</v>
      </c>
      <c r="E26" s="105" t="s">
        <v>63</v>
      </c>
      <c r="F26" s="107">
        <v>35000</v>
      </c>
      <c r="G26" s="107">
        <f t="shared" si="0"/>
        <v>1050000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19" customFormat="1" ht="12.75" customHeight="1" x14ac:dyDescent="0.3">
      <c r="A27" s="26"/>
      <c r="B27" s="32" t="s">
        <v>21</v>
      </c>
      <c r="C27" s="101"/>
      <c r="D27" s="101"/>
      <c r="E27" s="101"/>
      <c r="F27" s="101"/>
      <c r="G27" s="102">
        <f>SUM(G21:G26)</f>
        <v>3080000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9" customFormat="1" ht="12" customHeight="1" x14ac:dyDescent="0.3">
      <c r="A28" s="20"/>
      <c r="B28" s="27"/>
      <c r="C28" s="28"/>
      <c r="D28" s="28"/>
      <c r="E28" s="28"/>
      <c r="F28" s="33"/>
      <c r="G28" s="3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19" customFormat="1" ht="12" customHeight="1" x14ac:dyDescent="0.3">
      <c r="A29" s="17"/>
      <c r="B29" s="34" t="s">
        <v>22</v>
      </c>
      <c r="C29" s="35"/>
      <c r="D29" s="36"/>
      <c r="E29" s="36"/>
      <c r="F29" s="36"/>
      <c r="G29" s="3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19" customFormat="1" ht="24" customHeight="1" x14ac:dyDescent="0.3">
      <c r="A30" s="17"/>
      <c r="B30" s="37" t="s">
        <v>14</v>
      </c>
      <c r="C30" s="38" t="s">
        <v>15</v>
      </c>
      <c r="D30" s="38" t="s">
        <v>16</v>
      </c>
      <c r="E30" s="37" t="s">
        <v>17</v>
      </c>
      <c r="F30" s="38" t="s">
        <v>18</v>
      </c>
      <c r="G30" s="37" t="s">
        <v>19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19" customFormat="1" ht="12" customHeight="1" x14ac:dyDescent="0.3">
      <c r="A31" s="17"/>
      <c r="B31" s="39"/>
      <c r="C31" s="39"/>
      <c r="D31" s="39"/>
      <c r="E31" s="39"/>
      <c r="F31" s="39"/>
      <c r="G31" s="3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19" customFormat="1" ht="12" customHeight="1" x14ac:dyDescent="0.3">
      <c r="A32" s="17"/>
      <c r="B32" s="40" t="s">
        <v>23</v>
      </c>
      <c r="C32" s="41"/>
      <c r="D32" s="41"/>
      <c r="E32" s="41"/>
      <c r="F32" s="41"/>
      <c r="G32" s="4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9" customFormat="1" ht="12" customHeight="1" x14ac:dyDescent="0.3">
      <c r="A33" s="20"/>
      <c r="B33" s="42"/>
      <c r="C33" s="43"/>
      <c r="D33" s="43"/>
      <c r="E33" s="43"/>
      <c r="F33" s="44"/>
      <c r="G33" s="4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19" customFormat="1" ht="12" customHeight="1" x14ac:dyDescent="0.3">
      <c r="A34" s="17"/>
      <c r="B34" s="34" t="s">
        <v>24</v>
      </c>
      <c r="C34" s="35"/>
      <c r="D34" s="36"/>
      <c r="E34" s="36"/>
      <c r="F34" s="36"/>
      <c r="G34" s="3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19" customFormat="1" ht="24" customHeight="1" x14ac:dyDescent="0.3">
      <c r="A35" s="17"/>
      <c r="B35" s="49" t="s">
        <v>14</v>
      </c>
      <c r="C35" s="49" t="s">
        <v>15</v>
      </c>
      <c r="D35" s="49" t="s">
        <v>16</v>
      </c>
      <c r="E35" s="49" t="s">
        <v>17</v>
      </c>
      <c r="F35" s="50" t="s">
        <v>18</v>
      </c>
      <c r="G35" s="49" t="s">
        <v>19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9" customFormat="1" ht="17.25" customHeight="1" x14ac:dyDescent="0.3">
      <c r="A36" s="46"/>
      <c r="B36" s="125" t="s">
        <v>78</v>
      </c>
      <c r="C36" s="121" t="s">
        <v>75</v>
      </c>
      <c r="D36" s="122">
        <v>5</v>
      </c>
      <c r="E36" s="105" t="s">
        <v>69</v>
      </c>
      <c r="F36" s="123">
        <v>40000</v>
      </c>
      <c r="G36" s="123">
        <f t="shared" ref="G36:G39" si="1">(D36*F36)</f>
        <v>200000</v>
      </c>
      <c r="H36" s="18"/>
      <c r="I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9" customFormat="1" ht="15.75" customHeight="1" x14ac:dyDescent="0.3">
      <c r="A37" s="46"/>
      <c r="B37" s="127" t="s">
        <v>100</v>
      </c>
      <c r="C37" s="121" t="s">
        <v>75</v>
      </c>
      <c r="D37" s="110">
        <v>4</v>
      </c>
      <c r="E37" s="105" t="s">
        <v>69</v>
      </c>
      <c r="F37" s="111">
        <v>30000</v>
      </c>
      <c r="G37" s="123">
        <f t="shared" si="1"/>
        <v>120000</v>
      </c>
      <c r="H37" s="18"/>
      <c r="I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9" customFormat="1" ht="15" customHeight="1" x14ac:dyDescent="0.3">
      <c r="A38" s="46"/>
      <c r="B38" s="125" t="s">
        <v>79</v>
      </c>
      <c r="C38" s="121" t="s">
        <v>75</v>
      </c>
      <c r="D38" s="122">
        <v>4</v>
      </c>
      <c r="E38" s="105" t="s">
        <v>69</v>
      </c>
      <c r="F38" s="123">
        <v>40000</v>
      </c>
      <c r="G38" s="123">
        <f t="shared" si="1"/>
        <v>160000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19" customFormat="1" ht="14.25" customHeight="1" x14ac:dyDescent="0.3">
      <c r="A39" s="46"/>
      <c r="B39" s="126" t="s">
        <v>80</v>
      </c>
      <c r="C39" s="121" t="s">
        <v>75</v>
      </c>
      <c r="D39" s="124">
        <v>3</v>
      </c>
      <c r="E39" s="105" t="s">
        <v>69</v>
      </c>
      <c r="F39" s="123">
        <v>40000</v>
      </c>
      <c r="G39" s="123">
        <f t="shared" si="1"/>
        <v>120000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19" customFormat="1" ht="12.75" customHeight="1" x14ac:dyDescent="0.3">
      <c r="A40" s="17"/>
      <c r="B40" s="47" t="s">
        <v>25</v>
      </c>
      <c r="C40" s="100"/>
      <c r="D40" s="100"/>
      <c r="E40" s="100"/>
      <c r="F40" s="100"/>
      <c r="G40" s="99">
        <f>SUM(G36:G39)</f>
        <v>600000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19" customFormat="1" ht="12" customHeight="1" x14ac:dyDescent="0.3">
      <c r="A41" s="20"/>
      <c r="B41" s="42"/>
      <c r="C41" s="43"/>
      <c r="D41" s="43"/>
      <c r="E41" s="43"/>
      <c r="F41" s="44"/>
      <c r="G41" s="4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9" customFormat="1" ht="12" customHeight="1" x14ac:dyDescent="0.3">
      <c r="A42" s="17"/>
      <c r="B42" s="34" t="s">
        <v>26</v>
      </c>
      <c r="C42" s="35"/>
      <c r="D42" s="36"/>
      <c r="E42" s="36"/>
      <c r="F42" s="36"/>
      <c r="G42" s="3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19" customFormat="1" ht="24" customHeight="1" x14ac:dyDescent="0.3">
      <c r="A43" s="17"/>
      <c r="B43" s="45" t="s">
        <v>27</v>
      </c>
      <c r="C43" s="50" t="s">
        <v>28</v>
      </c>
      <c r="D43" s="50" t="s">
        <v>29</v>
      </c>
      <c r="E43" s="50" t="s">
        <v>17</v>
      </c>
      <c r="F43" s="50" t="s">
        <v>18</v>
      </c>
      <c r="G43" s="50" t="s">
        <v>19</v>
      </c>
      <c r="H43" s="18"/>
      <c r="I43" s="18"/>
      <c r="J43" s="18"/>
      <c r="K43" s="4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19" customFormat="1" ht="12.75" customHeight="1" x14ac:dyDescent="0.3">
      <c r="A44" s="26"/>
      <c r="B44" s="132" t="s">
        <v>30</v>
      </c>
      <c r="C44" s="139"/>
      <c r="D44" s="139"/>
      <c r="E44" s="139"/>
      <c r="F44" s="139"/>
      <c r="G44" s="139"/>
      <c r="H44" s="18"/>
      <c r="I44" s="18"/>
      <c r="J44" s="18"/>
      <c r="K44" s="4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19" customFormat="1" ht="12.75" customHeight="1" x14ac:dyDescent="0.3">
      <c r="A45" s="26"/>
      <c r="B45" s="133" t="s">
        <v>101</v>
      </c>
      <c r="C45" s="140" t="s">
        <v>92</v>
      </c>
      <c r="D45" s="141">
        <v>25000</v>
      </c>
      <c r="E45" s="140" t="s">
        <v>69</v>
      </c>
      <c r="F45" s="131">
        <v>95</v>
      </c>
      <c r="G45" s="131">
        <f>(D45*F45)</f>
        <v>2375000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19" customFormat="1" ht="12.75" customHeight="1" x14ac:dyDescent="0.3">
      <c r="A46" s="26"/>
      <c r="B46" s="134" t="s">
        <v>31</v>
      </c>
      <c r="C46" s="142"/>
      <c r="D46" s="142"/>
      <c r="E46" s="142"/>
      <c r="F46" s="131"/>
      <c r="G46" s="131">
        <f t="shared" ref="G46:G65" si="2">(D46*F46)</f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19" customFormat="1" ht="12.75" customHeight="1" x14ac:dyDescent="0.3">
      <c r="A47" s="26"/>
      <c r="B47" s="133" t="s">
        <v>102</v>
      </c>
      <c r="C47" s="142" t="s">
        <v>32</v>
      </c>
      <c r="D47" s="142">
        <v>50</v>
      </c>
      <c r="E47" s="142" t="s">
        <v>103</v>
      </c>
      <c r="F47" s="131">
        <f>50000/25</f>
        <v>2000</v>
      </c>
      <c r="G47" s="131">
        <f t="shared" si="2"/>
        <v>100000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19" customFormat="1" ht="12.75" customHeight="1" x14ac:dyDescent="0.3">
      <c r="A48" s="26"/>
      <c r="B48" s="133" t="s">
        <v>104</v>
      </c>
      <c r="C48" s="142" t="s">
        <v>32</v>
      </c>
      <c r="D48" s="142">
        <v>300</v>
      </c>
      <c r="E48" s="142" t="s">
        <v>74</v>
      </c>
      <c r="F48" s="131">
        <f>55000/25</f>
        <v>2200</v>
      </c>
      <c r="G48" s="131">
        <f t="shared" si="2"/>
        <v>660000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19" customFormat="1" ht="12.75" customHeight="1" x14ac:dyDescent="0.3">
      <c r="A49" s="26"/>
      <c r="B49" s="133" t="s">
        <v>105</v>
      </c>
      <c r="C49" s="142" t="s">
        <v>32</v>
      </c>
      <c r="D49" s="142">
        <v>50</v>
      </c>
      <c r="E49" s="142" t="s">
        <v>63</v>
      </c>
      <c r="F49" s="131">
        <f>55000/25</f>
        <v>2200</v>
      </c>
      <c r="G49" s="131">
        <f t="shared" si="2"/>
        <v>110000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19" customFormat="1" ht="12.75" customHeight="1" x14ac:dyDescent="0.3">
      <c r="A50" s="26"/>
      <c r="B50" s="133" t="s">
        <v>106</v>
      </c>
      <c r="C50" s="142" t="s">
        <v>33</v>
      </c>
      <c r="D50" s="142">
        <v>5</v>
      </c>
      <c r="E50" s="142" t="s">
        <v>69</v>
      </c>
      <c r="F50" s="131">
        <v>6000</v>
      </c>
      <c r="G50" s="131">
        <f t="shared" si="2"/>
        <v>30000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19" customFormat="1" ht="12.75" customHeight="1" x14ac:dyDescent="0.3">
      <c r="A51" s="26"/>
      <c r="B51" s="133" t="s">
        <v>107</v>
      </c>
      <c r="C51" s="142" t="s">
        <v>33</v>
      </c>
      <c r="D51" s="142">
        <v>5</v>
      </c>
      <c r="E51" s="142" t="s">
        <v>108</v>
      </c>
      <c r="F51" s="131">
        <v>6320</v>
      </c>
      <c r="G51" s="131">
        <f t="shared" si="2"/>
        <v>31600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19" customFormat="1" ht="12.75" customHeight="1" x14ac:dyDescent="0.3">
      <c r="A52" s="26"/>
      <c r="B52" s="133" t="s">
        <v>109</v>
      </c>
      <c r="C52" s="140" t="s">
        <v>33</v>
      </c>
      <c r="D52" s="141">
        <v>4</v>
      </c>
      <c r="E52" s="140" t="s">
        <v>68</v>
      </c>
      <c r="F52" s="131">
        <v>8000</v>
      </c>
      <c r="G52" s="131">
        <f t="shared" si="2"/>
        <v>32000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19" customFormat="1" ht="12.75" customHeight="1" x14ac:dyDescent="0.3">
      <c r="A53" s="26"/>
      <c r="B53" s="133" t="s">
        <v>110</v>
      </c>
      <c r="C53" s="140" t="s">
        <v>33</v>
      </c>
      <c r="D53" s="141">
        <v>50</v>
      </c>
      <c r="E53" s="140" t="s">
        <v>68</v>
      </c>
      <c r="F53" s="131">
        <f>68250/20</f>
        <v>3412.5</v>
      </c>
      <c r="G53" s="131">
        <f t="shared" si="2"/>
        <v>170625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19" customFormat="1" ht="12.75" customHeight="1" x14ac:dyDescent="0.3">
      <c r="A54" s="26"/>
      <c r="B54" s="133" t="s">
        <v>111</v>
      </c>
      <c r="C54" s="140" t="s">
        <v>32</v>
      </c>
      <c r="D54" s="141">
        <v>8000</v>
      </c>
      <c r="E54" s="140" t="s">
        <v>85</v>
      </c>
      <c r="F54" s="131">
        <v>120</v>
      </c>
      <c r="G54" s="131">
        <f t="shared" si="2"/>
        <v>960000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19" customFormat="1" ht="12.75" customHeight="1" x14ac:dyDescent="0.3">
      <c r="A55" s="26"/>
      <c r="B55" s="133" t="s">
        <v>112</v>
      </c>
      <c r="C55" s="140" t="s">
        <v>33</v>
      </c>
      <c r="D55" s="141">
        <v>20</v>
      </c>
      <c r="E55" s="140" t="s">
        <v>69</v>
      </c>
      <c r="F55" s="131">
        <f>112982/20</f>
        <v>5649.1</v>
      </c>
      <c r="G55" s="131">
        <f t="shared" si="2"/>
        <v>112982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19" customFormat="1" ht="12.75" customHeight="1" x14ac:dyDescent="0.3">
      <c r="A56" s="26"/>
      <c r="B56" s="133" t="s">
        <v>113</v>
      </c>
      <c r="C56" s="140" t="s">
        <v>33</v>
      </c>
      <c r="D56" s="141">
        <v>20</v>
      </c>
      <c r="E56" s="140" t="s">
        <v>69</v>
      </c>
      <c r="F56" s="131">
        <f>203370/20</f>
        <v>10168.5</v>
      </c>
      <c r="G56" s="131">
        <f t="shared" si="2"/>
        <v>203370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19" customFormat="1" ht="12.75" customHeight="1" x14ac:dyDescent="0.3">
      <c r="A57" s="26"/>
      <c r="B57" s="134" t="s">
        <v>34</v>
      </c>
      <c r="C57" s="142"/>
      <c r="D57" s="142"/>
      <c r="E57" s="142"/>
      <c r="F57" s="131"/>
      <c r="G57" s="131">
        <f t="shared" si="2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19" customFormat="1" ht="12.75" customHeight="1" x14ac:dyDescent="0.3">
      <c r="A58" s="26"/>
      <c r="B58" s="135" t="s">
        <v>114</v>
      </c>
      <c r="C58" s="143" t="s">
        <v>32</v>
      </c>
      <c r="D58" s="143">
        <v>14</v>
      </c>
      <c r="E58" s="143" t="s">
        <v>85</v>
      </c>
      <c r="F58" s="144">
        <f>52000/20</f>
        <v>2600</v>
      </c>
      <c r="G58" s="131">
        <f t="shared" si="2"/>
        <v>36400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19" customFormat="1" ht="12.75" customHeight="1" x14ac:dyDescent="0.3">
      <c r="A59" s="26"/>
      <c r="B59" s="136" t="s">
        <v>115</v>
      </c>
      <c r="C59" s="143" t="s">
        <v>33</v>
      </c>
      <c r="D59" s="143">
        <v>0.5</v>
      </c>
      <c r="E59" s="143" t="s">
        <v>103</v>
      </c>
      <c r="F59" s="144">
        <v>69000</v>
      </c>
      <c r="G59" s="131">
        <f t="shared" si="2"/>
        <v>34500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19" customFormat="1" ht="12.75" customHeight="1" x14ac:dyDescent="0.3">
      <c r="A60" s="26"/>
      <c r="B60" s="136" t="s">
        <v>116</v>
      </c>
      <c r="C60" s="143" t="s">
        <v>33</v>
      </c>
      <c r="D60" s="143">
        <v>1</v>
      </c>
      <c r="E60" s="143" t="s">
        <v>117</v>
      </c>
      <c r="F60" s="144">
        <v>63000</v>
      </c>
      <c r="G60" s="131">
        <f t="shared" si="2"/>
        <v>63000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19" customFormat="1" ht="12.75" customHeight="1" x14ac:dyDescent="0.3">
      <c r="A61" s="26"/>
      <c r="B61" s="136" t="s">
        <v>118</v>
      </c>
      <c r="C61" s="143" t="s">
        <v>33</v>
      </c>
      <c r="D61" s="143">
        <v>0.8</v>
      </c>
      <c r="E61" s="143" t="s">
        <v>119</v>
      </c>
      <c r="F61" s="144">
        <v>40000</v>
      </c>
      <c r="G61" s="131">
        <f t="shared" si="2"/>
        <v>32000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19" customFormat="1" ht="12.75" customHeight="1" x14ac:dyDescent="0.3">
      <c r="A62" s="26"/>
      <c r="B62" s="137" t="s">
        <v>120</v>
      </c>
      <c r="C62" s="143" t="s">
        <v>33</v>
      </c>
      <c r="D62" s="143">
        <v>0.3</v>
      </c>
      <c r="E62" s="143" t="s">
        <v>119</v>
      </c>
      <c r="F62" s="144">
        <v>83509</v>
      </c>
      <c r="G62" s="131">
        <f t="shared" si="2"/>
        <v>25052.7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19" customFormat="1" ht="12.75" customHeight="1" x14ac:dyDescent="0.3">
      <c r="A63" s="26"/>
      <c r="B63" s="12" t="s">
        <v>121</v>
      </c>
      <c r="C63" s="143" t="s">
        <v>33</v>
      </c>
      <c r="D63" s="143">
        <v>0.5</v>
      </c>
      <c r="E63" s="143" t="s">
        <v>87</v>
      </c>
      <c r="F63" s="144">
        <v>97018</v>
      </c>
      <c r="G63" s="131">
        <f t="shared" si="2"/>
        <v>48509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19" customFormat="1" ht="12.75" customHeight="1" x14ac:dyDescent="0.3">
      <c r="A64" s="26"/>
      <c r="B64" s="138" t="s">
        <v>122</v>
      </c>
      <c r="C64" s="143" t="s">
        <v>33</v>
      </c>
      <c r="D64" s="143">
        <v>2</v>
      </c>
      <c r="E64" s="143" t="s">
        <v>123</v>
      </c>
      <c r="F64" s="144">
        <v>22719</v>
      </c>
      <c r="G64" s="131">
        <f t="shared" si="2"/>
        <v>45438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19" customFormat="1" ht="12.75" customHeight="1" x14ac:dyDescent="0.3">
      <c r="A65" s="26"/>
      <c r="B65" s="138" t="s">
        <v>124</v>
      </c>
      <c r="C65" s="145" t="s">
        <v>33</v>
      </c>
      <c r="D65" s="146">
        <v>0.5</v>
      </c>
      <c r="E65" s="143" t="s">
        <v>125</v>
      </c>
      <c r="F65" s="144">
        <v>40900</v>
      </c>
      <c r="G65" s="131">
        <f t="shared" si="2"/>
        <v>20450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19" customFormat="1" ht="13.5" customHeight="1" x14ac:dyDescent="0.3">
      <c r="A66" s="17"/>
      <c r="B66" s="40" t="s">
        <v>35</v>
      </c>
      <c r="C66" s="100"/>
      <c r="D66" s="100"/>
      <c r="E66" s="100"/>
      <c r="F66" s="100"/>
      <c r="G66" s="99">
        <f>SUM(G44:G65)</f>
        <v>5090926.7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19" customFormat="1" ht="12" customHeight="1" x14ac:dyDescent="0.3">
      <c r="A67" s="20"/>
      <c r="B67" s="42"/>
      <c r="C67" s="43"/>
      <c r="D67" s="43"/>
      <c r="E67" s="43"/>
      <c r="F67" s="44"/>
      <c r="G67" s="4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19" customFormat="1" ht="12" customHeight="1" x14ac:dyDescent="0.3">
      <c r="A68" s="17"/>
      <c r="B68" s="34" t="s">
        <v>36</v>
      </c>
      <c r="C68" s="35"/>
      <c r="D68" s="36"/>
      <c r="E68" s="36"/>
      <c r="F68" s="36"/>
      <c r="G68" s="3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19" customFormat="1" ht="24" customHeight="1" x14ac:dyDescent="0.3">
      <c r="A69" s="17"/>
      <c r="B69" s="49" t="s">
        <v>37</v>
      </c>
      <c r="C69" s="50" t="s">
        <v>28</v>
      </c>
      <c r="D69" s="51" t="s">
        <v>29</v>
      </c>
      <c r="E69" s="49" t="s">
        <v>17</v>
      </c>
      <c r="F69" s="51" t="s">
        <v>18</v>
      </c>
      <c r="G69" s="52" t="s">
        <v>19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19" customFormat="1" ht="15" customHeight="1" x14ac:dyDescent="0.3">
      <c r="A70" s="46"/>
      <c r="B70" s="148" t="s">
        <v>126</v>
      </c>
      <c r="C70" s="128" t="s">
        <v>88</v>
      </c>
      <c r="D70" s="155">
        <v>5</v>
      </c>
      <c r="E70" s="129" t="s">
        <v>127</v>
      </c>
      <c r="F70" s="151">
        <v>4000</v>
      </c>
      <c r="G70" s="152">
        <f t="shared" ref="G70:G71" si="3">(D70*F70)</f>
        <v>20000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19" customFormat="1" ht="15.75" customHeight="1" x14ac:dyDescent="0.3">
      <c r="A71" s="46"/>
      <c r="B71" s="149" t="s">
        <v>128</v>
      </c>
      <c r="C71" s="130" t="s">
        <v>71</v>
      </c>
      <c r="D71" s="156">
        <v>800</v>
      </c>
      <c r="E71" s="112" t="s">
        <v>127</v>
      </c>
      <c r="F71" s="153">
        <v>213</v>
      </c>
      <c r="G71" s="152">
        <f t="shared" si="3"/>
        <v>170400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19" customFormat="1" ht="12.75" customHeight="1" x14ac:dyDescent="0.3">
      <c r="A72" s="46"/>
      <c r="B72" s="150" t="s">
        <v>129</v>
      </c>
      <c r="C72" s="157" t="s">
        <v>71</v>
      </c>
      <c r="D72" s="152">
        <v>3</v>
      </c>
      <c r="E72" s="158" t="s">
        <v>70</v>
      </c>
      <c r="F72" s="154">
        <v>182513</v>
      </c>
      <c r="G72" s="152">
        <f>(D72*F72)</f>
        <v>547539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9" customFormat="1" ht="13.5" customHeight="1" x14ac:dyDescent="0.3">
      <c r="A73" s="17"/>
      <c r="B73" s="53" t="s">
        <v>38</v>
      </c>
      <c r="C73" s="103"/>
      <c r="D73" s="103"/>
      <c r="E73" s="103"/>
      <c r="F73" s="103"/>
      <c r="G73" s="98">
        <f>SUM(G70:G72)</f>
        <v>737939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19" customFormat="1" ht="12" customHeight="1" x14ac:dyDescent="0.3">
      <c r="A74" s="20"/>
      <c r="B74" s="54"/>
      <c r="C74" s="54"/>
      <c r="D74" s="54"/>
      <c r="E74" s="54"/>
      <c r="F74" s="55"/>
      <c r="G74" s="5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9" customFormat="1" ht="12" customHeight="1" x14ac:dyDescent="0.3">
      <c r="A75" s="46"/>
      <c r="B75" s="56" t="s">
        <v>39</v>
      </c>
      <c r="C75" s="57"/>
      <c r="D75" s="57"/>
      <c r="E75" s="57"/>
      <c r="F75" s="57"/>
      <c r="G75" s="94">
        <f>G27+G40+G66+G73</f>
        <v>9508865.6999999993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9" customFormat="1" ht="12" customHeight="1" x14ac:dyDescent="0.3">
      <c r="A76" s="46"/>
      <c r="B76" s="58" t="s">
        <v>40</v>
      </c>
      <c r="C76" s="59"/>
      <c r="D76" s="59"/>
      <c r="E76" s="59"/>
      <c r="F76" s="59"/>
      <c r="G76" s="95">
        <f>G75*0.05</f>
        <v>475443.28499999997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19" customFormat="1" ht="12" customHeight="1" x14ac:dyDescent="0.3">
      <c r="A77" s="46"/>
      <c r="B77" s="60" t="s">
        <v>41</v>
      </c>
      <c r="C77" s="61"/>
      <c r="D77" s="61"/>
      <c r="E77" s="61"/>
      <c r="F77" s="61"/>
      <c r="G77" s="96">
        <f>G76+G75</f>
        <v>9984308.9849999994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19" customFormat="1" ht="12" customHeight="1" x14ac:dyDescent="0.3">
      <c r="A78" s="46"/>
      <c r="B78" s="58" t="s">
        <v>42</v>
      </c>
      <c r="C78" s="59"/>
      <c r="D78" s="59"/>
      <c r="E78" s="59"/>
      <c r="F78" s="59"/>
      <c r="G78" s="95">
        <f>G12</f>
        <v>15000000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19" customFormat="1" ht="12" customHeight="1" x14ac:dyDescent="0.3">
      <c r="A79" s="46"/>
      <c r="B79" s="62" t="s">
        <v>43</v>
      </c>
      <c r="C79" s="63"/>
      <c r="D79" s="63"/>
      <c r="E79" s="63"/>
      <c r="F79" s="63"/>
      <c r="G79" s="97">
        <f>G78-G77</f>
        <v>5015691.0150000006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19" customFormat="1" ht="12" customHeight="1" x14ac:dyDescent="0.3">
      <c r="A80" s="46"/>
      <c r="B80" s="64" t="s">
        <v>76</v>
      </c>
      <c r="C80" s="65"/>
      <c r="D80" s="65"/>
      <c r="E80" s="65"/>
      <c r="F80" s="65"/>
      <c r="G80" s="6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19" customFormat="1" ht="12.75" customHeight="1" thickBot="1" x14ac:dyDescent="0.35">
      <c r="A81" s="46"/>
      <c r="B81" s="67"/>
      <c r="C81" s="65"/>
      <c r="D81" s="65"/>
      <c r="E81" s="65"/>
      <c r="F81" s="65"/>
      <c r="G81" s="6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19" customFormat="1" ht="12" customHeight="1" x14ac:dyDescent="0.3">
      <c r="A82" s="46"/>
      <c r="B82" s="68" t="s">
        <v>77</v>
      </c>
      <c r="C82" s="69"/>
      <c r="D82" s="69"/>
      <c r="E82" s="69"/>
      <c r="F82" s="70"/>
      <c r="G82" s="6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19" customFormat="1" ht="12" customHeight="1" x14ac:dyDescent="0.3">
      <c r="A83" s="46"/>
      <c r="B83" s="13" t="s">
        <v>44</v>
      </c>
      <c r="C83" s="67"/>
      <c r="D83" s="67"/>
      <c r="E83" s="67"/>
      <c r="F83" s="71"/>
      <c r="G83" s="6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19" customFormat="1" ht="12" customHeight="1" x14ac:dyDescent="0.3">
      <c r="A84" s="46"/>
      <c r="B84" s="13" t="s">
        <v>45</v>
      </c>
      <c r="C84" s="67"/>
      <c r="D84" s="67"/>
      <c r="E84" s="67"/>
      <c r="F84" s="71"/>
      <c r="G84" s="6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19" customFormat="1" ht="12" customHeight="1" x14ac:dyDescent="0.3">
      <c r="A85" s="46"/>
      <c r="B85" s="13" t="s">
        <v>46</v>
      </c>
      <c r="C85" s="67"/>
      <c r="D85" s="67"/>
      <c r="E85" s="67"/>
      <c r="F85" s="71"/>
      <c r="G85" s="6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19" customFormat="1" ht="12" customHeight="1" x14ac:dyDescent="0.3">
      <c r="A86" s="46"/>
      <c r="B86" s="13" t="s">
        <v>47</v>
      </c>
      <c r="C86" s="67"/>
      <c r="D86" s="67"/>
      <c r="E86" s="67"/>
      <c r="F86" s="71"/>
      <c r="G86" s="6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19" customFormat="1" ht="12" customHeight="1" x14ac:dyDescent="0.3">
      <c r="A87" s="46"/>
      <c r="B87" s="13" t="s">
        <v>48</v>
      </c>
      <c r="C87" s="67"/>
      <c r="D87" s="67"/>
      <c r="E87" s="67"/>
      <c r="F87" s="71"/>
      <c r="G87" s="6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19" customFormat="1" ht="12.75" customHeight="1" thickBot="1" x14ac:dyDescent="0.35">
      <c r="A88" s="46"/>
      <c r="B88" s="14" t="s">
        <v>49</v>
      </c>
      <c r="C88" s="72"/>
      <c r="D88" s="72"/>
      <c r="E88" s="72"/>
      <c r="F88" s="73"/>
      <c r="G88" s="66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19" customFormat="1" ht="12.75" customHeight="1" x14ac:dyDescent="0.3">
      <c r="A89" s="46"/>
      <c r="B89" s="67"/>
      <c r="C89" s="67"/>
      <c r="D89" s="67"/>
      <c r="E89" s="67"/>
      <c r="F89" s="67"/>
      <c r="G89" s="66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19" customFormat="1" ht="15" customHeight="1" thickBot="1" x14ac:dyDescent="0.35">
      <c r="A90" s="46"/>
      <c r="B90" s="168" t="s">
        <v>50</v>
      </c>
      <c r="C90" s="169"/>
      <c r="D90" s="74"/>
      <c r="E90" s="75"/>
      <c r="F90" s="75"/>
      <c r="G90" s="6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19" customFormat="1" ht="12" customHeight="1" x14ac:dyDescent="0.3">
      <c r="A91" s="46"/>
      <c r="B91" s="76" t="s">
        <v>37</v>
      </c>
      <c r="C91" s="117" t="s">
        <v>93</v>
      </c>
      <c r="D91" s="118" t="s">
        <v>51</v>
      </c>
      <c r="E91" s="75"/>
      <c r="F91" s="75"/>
      <c r="G91" s="6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19" customFormat="1" ht="12" customHeight="1" x14ac:dyDescent="0.3">
      <c r="A92" s="46"/>
      <c r="B92" s="77" t="s">
        <v>52</v>
      </c>
      <c r="C92" s="113">
        <f>G27</f>
        <v>3080000</v>
      </c>
      <c r="D92" s="114">
        <f>(C92/C98)</f>
        <v>0.30848404277424313</v>
      </c>
      <c r="E92" s="75"/>
      <c r="F92" s="75"/>
      <c r="G92" s="66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19" customFormat="1" ht="12" customHeight="1" x14ac:dyDescent="0.3">
      <c r="A93" s="46"/>
      <c r="B93" s="77" t="s">
        <v>53</v>
      </c>
      <c r="C93" s="115">
        <v>0</v>
      </c>
      <c r="D93" s="114">
        <v>0</v>
      </c>
      <c r="E93" s="75"/>
      <c r="F93" s="75"/>
      <c r="G93" s="66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19" customFormat="1" ht="12" customHeight="1" x14ac:dyDescent="0.3">
      <c r="A94" s="46"/>
      <c r="B94" s="77" t="s">
        <v>54</v>
      </c>
      <c r="C94" s="113">
        <f>G40</f>
        <v>600000</v>
      </c>
      <c r="D94" s="114">
        <f>(C94/C98)</f>
        <v>6.009429404693048E-2</v>
      </c>
      <c r="E94" s="75"/>
      <c r="F94" s="75"/>
      <c r="G94" s="66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19" customFormat="1" ht="12" customHeight="1" x14ac:dyDescent="0.3">
      <c r="A95" s="46"/>
      <c r="B95" s="77" t="s">
        <v>27</v>
      </c>
      <c r="C95" s="113">
        <f>G66</f>
        <v>5090926.7</v>
      </c>
      <c r="D95" s="114">
        <f>(C95/C98)</f>
        <v>0.50989274346861579</v>
      </c>
      <c r="E95" s="75"/>
      <c r="F95" s="75"/>
      <c r="G95" s="66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19" customFormat="1" ht="12" customHeight="1" x14ac:dyDescent="0.3">
      <c r="A96" s="46"/>
      <c r="B96" s="77" t="s">
        <v>55</v>
      </c>
      <c r="C96" s="119">
        <f>G73</f>
        <v>737939</v>
      </c>
      <c r="D96" s="114">
        <f>(C96/C98)</f>
        <v>7.3909872091163051E-2</v>
      </c>
      <c r="E96" s="78"/>
      <c r="F96" s="78"/>
      <c r="G96" s="6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19" customFormat="1" ht="12" customHeight="1" x14ac:dyDescent="0.3">
      <c r="A97" s="46"/>
      <c r="B97" s="77" t="s">
        <v>56</v>
      </c>
      <c r="C97" s="119">
        <f>G76</f>
        <v>475443.28499999997</v>
      </c>
      <c r="D97" s="114">
        <f>(C97/C98)</f>
        <v>4.7619047619047616E-2</v>
      </c>
      <c r="E97" s="78"/>
      <c r="F97" s="78"/>
      <c r="G97" s="66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19" customFormat="1" ht="12.75" customHeight="1" thickBot="1" x14ac:dyDescent="0.35">
      <c r="A98" s="46"/>
      <c r="B98" s="79" t="s">
        <v>57</v>
      </c>
      <c r="C98" s="120">
        <f>SUM(C92:C97)</f>
        <v>9984308.9849999994</v>
      </c>
      <c r="D98" s="116">
        <f>SUM(D92:D97)</f>
        <v>1</v>
      </c>
      <c r="E98" s="78"/>
      <c r="F98" s="78"/>
      <c r="G98" s="6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19" customFormat="1" ht="12" customHeight="1" x14ac:dyDescent="0.3">
      <c r="A99" s="46"/>
      <c r="B99" s="67"/>
      <c r="C99" s="65"/>
      <c r="D99" s="65"/>
      <c r="E99" s="65"/>
      <c r="F99" s="65"/>
      <c r="G99" s="66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19" customFormat="1" ht="12.75" customHeight="1" x14ac:dyDescent="0.3">
      <c r="A100" s="46"/>
      <c r="B100" s="81"/>
      <c r="C100" s="65"/>
      <c r="D100" s="65"/>
      <c r="E100" s="65"/>
      <c r="F100" s="65"/>
      <c r="G100" s="66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19" customFormat="1" ht="12" customHeight="1" thickBot="1" x14ac:dyDescent="0.35">
      <c r="A101" s="82"/>
      <c r="B101" s="83"/>
      <c r="C101" s="84" t="s">
        <v>58</v>
      </c>
      <c r="D101" s="85"/>
      <c r="E101" s="86"/>
      <c r="F101" s="87"/>
      <c r="G101" s="66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19" customFormat="1" ht="12" customHeight="1" x14ac:dyDescent="0.3">
      <c r="A102" s="46"/>
      <c r="B102" s="93" t="s">
        <v>81</v>
      </c>
      <c r="C102" s="15">
        <v>19000</v>
      </c>
      <c r="D102" s="15">
        <v>20000</v>
      </c>
      <c r="E102" s="16">
        <v>21000</v>
      </c>
      <c r="F102" s="88"/>
      <c r="G102" s="89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19" customFormat="1" ht="12.75" customHeight="1" thickBot="1" x14ac:dyDescent="0.35">
      <c r="A103" s="46"/>
      <c r="B103" s="79" t="s">
        <v>72</v>
      </c>
      <c r="C103" s="80">
        <f>(G77/C102)</f>
        <v>525.4899465789473</v>
      </c>
      <c r="D103" s="80">
        <f>(G77/D102)</f>
        <v>499.21544924999995</v>
      </c>
      <c r="E103" s="90">
        <f>(G77/E102)</f>
        <v>475.44328499999995</v>
      </c>
      <c r="F103" s="88"/>
      <c r="G103" s="89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s="19" customFormat="1" ht="15.6" customHeight="1" x14ac:dyDescent="0.3">
      <c r="A104" s="46"/>
      <c r="B104" s="167" t="s">
        <v>59</v>
      </c>
      <c r="C104" s="167"/>
      <c r="D104" s="167"/>
      <c r="E104" s="167"/>
      <c r="F104" s="67"/>
      <c r="G104" s="6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s="19" customFormat="1" ht="11.25" customHeight="1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s="92" customFormat="1" ht="11.25" customHeight="1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</row>
    <row r="107" spans="1:255" s="92" customFormat="1" ht="11.25" customHeight="1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</row>
  </sheetData>
  <mergeCells count="9">
    <mergeCell ref="E9:F9"/>
    <mergeCell ref="E14:F14"/>
    <mergeCell ref="E15:F15"/>
    <mergeCell ref="B17:G17"/>
    <mergeCell ref="B104:E104"/>
    <mergeCell ref="B90:C90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 Cristal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2022-06-18T16:07:15Z</dcterms:modified>
</cp:coreProperties>
</file>