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Bovinos leche" sheetId="10" r:id="rId1"/>
    <sheet name="trigo" sheetId="33" state="hidden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0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G66" i="10"/>
  <c r="G67" i="10" s="1"/>
  <c r="G56" i="10"/>
  <c r="G57" i="10"/>
  <c r="G58" i="10"/>
  <c r="G61" i="10"/>
  <c r="G59" i="10"/>
  <c r="G54" i="10"/>
  <c r="G53" i="10"/>
  <c r="G52" i="10"/>
  <c r="G51" i="10"/>
  <c r="G50" i="10"/>
  <c r="G49" i="10"/>
  <c r="G48" i="10"/>
  <c r="G47" i="10"/>
  <c r="G37" i="10"/>
  <c r="G41" i="10"/>
  <c r="G42" i="10" s="1"/>
  <c r="G31" i="10"/>
  <c r="G30" i="10"/>
  <c r="G29" i="10"/>
  <c r="G28" i="10"/>
  <c r="G27" i="10"/>
  <c r="G26" i="10"/>
  <c r="G17" i="10"/>
  <c r="G13" i="10"/>
  <c r="G72" i="10" s="1"/>
  <c r="C87" i="10"/>
  <c r="C14" i="10"/>
  <c r="C13" i="10"/>
  <c r="C90" i="33" l="1"/>
  <c r="G62" i="10"/>
  <c r="C89" i="10" s="1"/>
  <c r="G32" i="10"/>
  <c r="C86" i="10" s="1"/>
  <c r="C88" i="10"/>
  <c r="G69" i="10" l="1"/>
  <c r="G70" i="10" s="1"/>
  <c r="C91" i="10" s="1"/>
  <c r="G71" i="10" l="1"/>
  <c r="D97" i="10" s="1"/>
  <c r="C92" i="10"/>
  <c r="D91" i="10" s="1"/>
  <c r="E97" i="10" l="1"/>
  <c r="G73" i="10"/>
  <c r="C97" i="10"/>
  <c r="D90" i="10"/>
  <c r="D88" i="10"/>
  <c r="D89" i="10"/>
  <c r="D86" i="10"/>
  <c r="D92" i="10" l="1"/>
</calcChain>
</file>

<file path=xl/sharedStrings.xml><?xml version="1.0" encoding="utf-8"?>
<sst xmlns="http://schemas.openxmlformats.org/spreadsheetml/2006/main" count="319" uniqueCount="157">
  <si>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</si>
  <si>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</si>
  <si>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</si>
  <si>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</si>
  <si>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</si>
  <si>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</si>
  <si>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</si>
  <si>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</si>
  <si>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</si>
  <si>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</si>
  <si>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</si>
  <si>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</si>
  <si>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</si>
  <si>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</si>
  <si>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</si>
  <si>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</si>
  <si>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</si>
  <si>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</si>
  <si>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</si>
  <si>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</si>
  <si>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</si>
  <si>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</si>
  <si>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</si>
  <si>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</si>
  <si>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</si>
  <si>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</si>
  <si>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</si>
  <si>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</si>
  <si>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</si>
  <si>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</si>
  <si>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</si>
  <si>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</si>
  <si>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</si>
  <si>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</si>
  <si>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</si>
  <si>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</si>
  <si>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</si>
  <si>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</si>
  <si>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</si>
  <si>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</si>
  <si>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</si>
  <si>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</si>
  <si>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</si>
  <si>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</si>
  <si>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</si>
  <si>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</si>
  <si>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</si>
  <si>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</si>
  <si>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</si>
  <si>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</si>
  <si>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</si>
  <si>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</si>
  <si>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</si>
  <si>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</si>
  <si>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</si>
  <si>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</si>
  <si>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</si>
  <si>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</si>
  <si>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</si>
  <si>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</si>
  <si>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</si>
  <si>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</si>
  <si>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Riego</t>
  </si>
  <si>
    <t>Cosecha</t>
  </si>
  <si>
    <t>SEMILLAS</t>
  </si>
  <si>
    <t>Super Fosfato Triple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</si>
  <si>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</si>
  <si>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</si>
  <si>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</si>
  <si>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</si>
  <si>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</si>
  <si>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</si>
  <si>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</si>
  <si>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ESCENARIOS COSTO UNITARIO  ($/kg)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</si>
  <si>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</si>
  <si>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</si>
  <si>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</si>
  <si>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</si>
  <si>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</si>
  <si>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</si>
  <si>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</si>
  <si>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</si>
  <si>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</si>
  <si>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</si>
  <si>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</si>
  <si>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BOVINOS LECHE AUTOCONSUMO</t>
  </si>
  <si>
    <t>DOBLE PROPOSITO</t>
  </si>
  <si>
    <t>RENDIMIENTO (KG DE TERNERO/HÁ)</t>
  </si>
  <si>
    <t>FECHA ESTIMADA PRECIO DE VENTA</t>
  </si>
  <si>
    <t>ANUAL</t>
  </si>
  <si>
    <t>PRECIO ESPERADO</t>
  </si>
  <si>
    <t>INGRESO ESPERADO</t>
  </si>
  <si>
    <t>RENDIMIENTO (KG DE QUESO/HÁ) CONSIDERANDO PRODUCCIÓN DE 2141 LITROS POR VACA TEMPORADA</t>
  </si>
  <si>
    <t>PRECIO ESPERADO ($/lt/unidad)</t>
  </si>
  <si>
    <t>FERIA / VENTA EN PREDIO</t>
  </si>
  <si>
    <t>FECHA DE VENTA</t>
  </si>
  <si>
    <t>SEQUIA, ESTRÉS CALORICO, ENFERMEDADES</t>
  </si>
  <si>
    <t>OPERATIVO SANITARIO OTOÑO</t>
  </si>
  <si>
    <t>MARZO</t>
  </si>
  <si>
    <t>OPERATIVO SANITARIO PRIMAVERA</t>
  </si>
  <si>
    <t>MANEJO REPRODUCTIVO</t>
  </si>
  <si>
    <t>OCTUBRE-JULIO</t>
  </si>
  <si>
    <t>CASTRACION Y DESBOTONE</t>
  </si>
  <si>
    <t>REVACUNACIÓN TERNEROS</t>
  </si>
  <si>
    <t>APLICACIÓN DIIO</t>
  </si>
  <si>
    <t>MANEJO SANITARIO</t>
  </si>
  <si>
    <t>SOFOMAX</t>
  </si>
  <si>
    <t>ML</t>
  </si>
  <si>
    <t>MARZO/SEPTIEMBRE</t>
  </si>
  <si>
    <t>COSTRIBAC 8 GOLD</t>
  </si>
  <si>
    <t>JERINGAS 2 ML</t>
  </si>
  <si>
    <t>U</t>
  </si>
  <si>
    <t>ARETES CONTROL MOSCA DE LOS CUERNOS</t>
  </si>
  <si>
    <t>PRUEBA TUBERCULINA</t>
  </si>
  <si>
    <t>VACUNA CARBUNCLO</t>
  </si>
  <si>
    <t>VACUNA RB-51 PRE ENCASTE</t>
  </si>
  <si>
    <t>OCTUBRE</t>
  </si>
  <si>
    <t>DIIO</t>
  </si>
  <si>
    <t>SUPLEMENTACIÓN</t>
  </si>
  <si>
    <t>COFORTA</t>
  </si>
  <si>
    <t>MARZO-ABRIL/SEPTIEMBRE</t>
  </si>
  <si>
    <t>JERINGAS 10 ML</t>
  </si>
  <si>
    <t>FARDOS AVENA</t>
  </si>
  <si>
    <t>JULIO-AGOSTO</t>
  </si>
  <si>
    <t>COSETAN</t>
  </si>
  <si>
    <t>SC</t>
  </si>
  <si>
    <t>PRADERAS</t>
  </si>
  <si>
    <t>FERTILIZACION 0,5 HÁ PRADERA NATURAL CON FERTIYESO</t>
  </si>
  <si>
    <t>TON</t>
  </si>
  <si>
    <t>OTOÑO</t>
  </si>
  <si>
    <t>COSTOS DE ELABORACION DE QUESOS</t>
  </si>
  <si>
    <t>KG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</si>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</sst>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&quot;$&quot;\ #,##0"/>
    <numFmt numFmtId="169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8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7" fontId="24" fillId="0" borderId="19" applyFont="0" applyFill="0" applyBorder="0" applyAlignment="0" applyProtection="0"/>
  </cellStyleXfs>
  <cellXfs count="31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6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6" fontId="20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6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6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6" fontId="15" fillId="0" borderId="59" xfId="1" applyNumberFormat="1" applyFont="1" applyBorder="1" applyAlignment="1">
      <alignment horizontal="right"/>
    </xf>
    <xf numFmtId="166" fontId="22" fillId="0" borderId="72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71" xfId="0" applyFont="1" applyFill="1" applyBorder="1" applyAlignment="1"/>
    <xf numFmtId="0" fontId="31" fillId="10" borderId="59" xfId="0" applyFont="1" applyFill="1" applyBorder="1" applyAlignment="1">
      <alignment horizontal="center"/>
    </xf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29" fillId="3" borderId="11" xfId="0" applyNumberFormat="1" applyFont="1" applyFill="1" applyBorder="1" applyAlignment="1">
      <alignment horizontal="center" vertical="center"/>
    </xf>
    <xf numFmtId="49" fontId="29" fillId="3" borderId="11" xfId="0" applyNumberFormat="1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/>
    </xf>
    <xf numFmtId="0" fontId="32" fillId="10" borderId="5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32" fillId="0" borderId="59" xfId="0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3" fontId="7" fillId="3" borderId="17" xfId="0" applyNumberFormat="1" applyFont="1" applyFill="1" applyBorder="1" applyAlignment="1">
      <alignment vertic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4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5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5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8" borderId="50" xfId="0" applyNumberFormat="1" applyFont="1" applyFill="1" applyBorder="1" applyAlignment="1">
      <alignment vertical="center"/>
    </xf>
    <xf numFmtId="0" fontId="35" fillId="8" borderId="51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4" fontId="35" fillId="2" borderId="19" xfId="0" applyNumberFormat="1" applyFont="1" applyFill="1" applyBorder="1" applyAlignment="1">
      <alignment vertical="center"/>
    </xf>
    <xf numFmtId="165" fontId="35" fillId="8" borderId="36" xfId="0" applyNumberFormat="1" applyFont="1" applyFill="1" applyBorder="1" applyAlignment="1">
      <alignment vertical="center"/>
    </xf>
    <xf numFmtId="0" fontId="4" fillId="2" borderId="74" xfId="0" applyFont="1" applyFill="1" applyBorder="1" applyAlignment="1"/>
    <xf numFmtId="49" fontId="4" fillId="2" borderId="19" xfId="0" applyNumberFormat="1" applyFont="1" applyFill="1" applyBorder="1" applyAlignment="1">
      <alignment vertical="center" wrapText="1"/>
    </xf>
    <xf numFmtId="17" fontId="4" fillId="2" borderId="73" xfId="0" applyNumberFormat="1" applyFont="1" applyFill="1" applyBorder="1" applyAlignment="1">
      <alignment horizontal="right"/>
    </xf>
    <xf numFmtId="49" fontId="29" fillId="3" borderId="19" xfId="0" applyNumberFormat="1" applyFont="1" applyFill="1" applyBorder="1" applyAlignment="1">
      <alignment horizontal="left" wrapText="1"/>
    </xf>
    <xf numFmtId="17" fontId="4" fillId="2" borderId="19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left" wrapText="1"/>
    </xf>
    <xf numFmtId="0" fontId="4" fillId="2" borderId="59" xfId="0" applyNumberFormat="1" applyFont="1" applyFill="1" applyBorder="1" applyAlignment="1">
      <alignment horizontal="right" wrapText="1"/>
    </xf>
    <xf numFmtId="0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right"/>
    </xf>
    <xf numFmtId="3" fontId="4" fillId="2" borderId="59" xfId="0" applyNumberFormat="1" applyFont="1" applyFill="1" applyBorder="1" applyAlignment="1">
      <alignment horizontal="right" wrapText="1"/>
    </xf>
    <xf numFmtId="0" fontId="4" fillId="2" borderId="21" xfId="0" applyFont="1" applyFill="1" applyBorder="1" applyAlignment="1">
      <alignment wrapText="1"/>
    </xf>
    <xf numFmtId="14" fontId="4" fillId="2" borderId="75" xfId="0" applyNumberFormat="1" applyFont="1" applyFill="1" applyBorder="1" applyAlignment="1"/>
    <xf numFmtId="0" fontId="4" fillId="2" borderId="76" xfId="0" applyFont="1" applyFill="1" applyBorder="1" applyAlignment="1"/>
    <xf numFmtId="0" fontId="4" fillId="2" borderId="77" xfId="0" applyFont="1" applyFill="1" applyBorder="1" applyAlignment="1"/>
    <xf numFmtId="0" fontId="4" fillId="2" borderId="77" xfId="0" applyFont="1" applyFill="1" applyBorder="1" applyAlignment="1">
      <alignment horizontal="justify" wrapText="1"/>
    </xf>
    <xf numFmtId="0" fontId="4" fillId="2" borderId="78" xfId="0" applyFont="1" applyFill="1" applyBorder="1" applyAlignment="1"/>
    <xf numFmtId="0" fontId="4" fillId="2" borderId="79" xfId="0" applyFont="1" applyFill="1" applyBorder="1" applyAlignment="1"/>
    <xf numFmtId="0" fontId="4" fillId="2" borderId="77" xfId="0" applyFont="1" applyFill="1" applyBorder="1" applyAlignment="1">
      <alignment horizontal="left"/>
    </xf>
    <xf numFmtId="3" fontId="4" fillId="2" borderId="79" xfId="0" applyNumberFormat="1" applyFont="1" applyFill="1" applyBorder="1" applyAlignment="1"/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31" fillId="10" borderId="59" xfId="0" applyFont="1" applyFill="1" applyBorder="1" applyAlignment="1">
      <alignment horizontal="left" wrapText="1"/>
    </xf>
    <xf numFmtId="0" fontId="31" fillId="10" borderId="59" xfId="0" applyFont="1" applyFill="1" applyBorder="1" applyAlignment="1">
      <alignment horizontal="right"/>
    </xf>
    <xf numFmtId="3" fontId="31" fillId="10" borderId="59" xfId="0" applyNumberFormat="1" applyFont="1" applyFill="1" applyBorder="1" applyAlignment="1">
      <alignment horizontal="right"/>
    </xf>
    <xf numFmtId="3" fontId="32" fillId="10" borderId="59" xfId="0" applyNumberFormat="1" applyFont="1" applyFill="1" applyBorder="1"/>
    <xf numFmtId="0" fontId="4" fillId="0" borderId="59" xfId="0" applyFont="1" applyBorder="1" applyAlignment="1"/>
    <xf numFmtId="3" fontId="4" fillId="0" borderId="59" xfId="0" applyNumberFormat="1" applyFont="1" applyBorder="1" applyAlignment="1"/>
    <xf numFmtId="169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31" fillId="0" borderId="59" xfId="0" applyFont="1" applyBorder="1" applyAlignment="1">
      <alignment horizontal="left"/>
    </xf>
    <xf numFmtId="3" fontId="31" fillId="0" borderId="59" xfId="0" applyNumberFormat="1" applyFont="1" applyBorder="1" applyAlignment="1">
      <alignment horizontal="right"/>
    </xf>
    <xf numFmtId="169" fontId="32" fillId="0" borderId="59" xfId="1" applyNumberFormat="1" applyFont="1" applyBorder="1" applyAlignment="1">
      <alignment horizontal="right"/>
    </xf>
    <xf numFmtId="0" fontId="33" fillId="10" borderId="59" xfId="0" applyFont="1" applyFill="1" applyBorder="1" applyAlignment="1">
      <alignment horizontal="left" wrapText="1"/>
    </xf>
    <xf numFmtId="168" fontId="32" fillId="10" borderId="59" xfId="0" applyNumberFormat="1" applyFont="1" applyFill="1" applyBorder="1" applyAlignment="1">
      <alignment horizontal="right" wrapText="1"/>
    </xf>
    <xf numFmtId="168" fontId="32" fillId="10" borderId="59" xfId="0" applyNumberFormat="1" applyFont="1" applyFill="1" applyBorder="1" applyAlignment="1">
      <alignment wrapText="1"/>
    </xf>
    <xf numFmtId="0" fontId="32" fillId="10" borderId="59" xfId="0" applyFont="1" applyFill="1" applyBorder="1" applyAlignment="1">
      <alignment horizontal="left" wrapText="1"/>
    </xf>
    <xf numFmtId="0" fontId="34" fillId="10" borderId="59" xfId="0" applyFont="1" applyFill="1" applyBorder="1" applyAlignment="1">
      <alignment wrapText="1"/>
    </xf>
    <xf numFmtId="3" fontId="32" fillId="10" borderId="59" xfId="0" applyNumberFormat="1" applyFont="1" applyFill="1" applyBorder="1" applyAlignment="1">
      <alignment horizontal="right" wrapText="1"/>
    </xf>
    <xf numFmtId="3" fontId="32" fillId="10" borderId="59" xfId="0" applyNumberFormat="1" applyFont="1" applyFill="1" applyBorder="1" applyAlignment="1">
      <alignment wrapText="1"/>
    </xf>
    <xf numFmtId="0" fontId="32" fillId="10" borderId="59" xfId="0" applyFont="1" applyFill="1" applyBorder="1" applyAlignment="1">
      <alignment horizontal="right" wrapText="1"/>
    </xf>
    <xf numFmtId="0" fontId="29" fillId="5" borderId="19" xfId="0" applyFont="1" applyFill="1" applyBorder="1" applyAlignment="1">
      <alignment vertical="center"/>
    </xf>
    <xf numFmtId="164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4" fontId="29" fillId="3" borderId="19" xfId="0" applyNumberFormat="1" applyFont="1" applyFill="1" applyBorder="1" applyAlignment="1">
      <alignment vertical="center"/>
    </xf>
    <xf numFmtId="164" fontId="29" fillId="6" borderId="19" xfId="0" applyNumberFormat="1" applyFont="1" applyFill="1" applyBorder="1" applyAlignment="1">
      <alignment vertical="center"/>
    </xf>
    <xf numFmtId="169" fontId="35" fillId="2" borderId="5" xfId="0" applyNumberFormat="1" applyFont="1" applyFill="1" applyBorder="1" applyAlignment="1">
      <alignment horizontal="right"/>
    </xf>
    <xf numFmtId="3" fontId="32" fillId="0" borderId="59" xfId="0" applyNumberFormat="1" applyFont="1" applyFill="1" applyBorder="1" applyAlignment="1">
      <alignment horizontal="center" wrapText="1"/>
    </xf>
    <xf numFmtId="3" fontId="32" fillId="0" borderId="59" xfId="0" applyNumberFormat="1" applyFont="1" applyFill="1" applyBorder="1" applyAlignment="1">
      <alignment horizontal="right" wrapText="1"/>
    </xf>
    <xf numFmtId="49" fontId="29" fillId="3" borderId="19" xfId="0" applyNumberFormat="1" applyFont="1" applyFill="1" applyBorder="1" applyAlignment="1">
      <alignment horizontal="left" wrapText="1"/>
    </xf>
    <xf numFmtId="49" fontId="4" fillId="2" borderId="59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wrapText="1"/>
    </xf>
    <xf numFmtId="49" fontId="29" fillId="3" borderId="59" xfId="0" applyNumberFormat="1" applyFont="1" applyFill="1" applyBorder="1" applyAlignment="1">
      <alignment wrapText="1"/>
    </xf>
    <xf numFmtId="49" fontId="29" fillId="3" borderId="60" xfId="0" applyNumberFormat="1" applyFont="1" applyFill="1" applyBorder="1" applyAlignment="1">
      <alignment wrapText="1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  <xf numFmtId="14" fontId="4" fillId="2" borderId="59" xfId="0" applyNumberFormat="1" applyFont="1" applyFill="1" applyBorder="1" applyAlignment="1">
      <alignment horizontal="right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133350</xdr:rowOff>
    </xdr:from>
    <xdr:to>
      <xdr:col>7</xdr:col>
      <xdr:colOff>9525</xdr:colOff>
      <xdr:row>8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133350"/>
          <a:ext cx="7334251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8"/>
  <sheetViews>
    <sheetView tabSelected="1" workbookViewId="0">
      <selection activeCell="J10" sqref="J10"/>
    </sheetView>
  </sheetViews>
  <sheetFormatPr baseColWidth="10" defaultRowHeight="12.75" x14ac:dyDescent="0.25"/>
  <cols>
    <col min="1" max="1" width="11.42578125" style="171"/>
    <col min="2" max="2" width="22.28515625" style="171" customWidth="1"/>
    <col min="3" max="3" width="17.5703125" style="171" customWidth="1"/>
    <col min="4" max="4" width="11.42578125" style="171"/>
    <col min="5" max="5" width="21.85546875" style="171" customWidth="1"/>
    <col min="6" max="6" width="17.140625" style="171" customWidth="1"/>
    <col min="7" max="7" width="19.285156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9"/>
      <c r="C9" s="209"/>
      <c r="D9" s="238"/>
      <c r="E9" s="209"/>
      <c r="F9" s="209"/>
      <c r="G9" s="209"/>
    </row>
    <row r="10" spans="2:7" ht="25.5" x14ac:dyDescent="0.25">
      <c r="B10" s="241" t="s">
        <v>0</v>
      </c>
      <c r="C10" s="244" t="s">
        <v>85</v>
      </c>
      <c r="D10" s="238"/>
      <c r="E10" s="291" t="s">
        <v>87</v>
      </c>
      <c r="F10" s="291"/>
      <c r="G10" s="244">
        <v>250</v>
      </c>
    </row>
    <row r="11" spans="2:7" x14ac:dyDescent="0.25">
      <c r="B11" s="243" t="s">
        <v>1</v>
      </c>
      <c r="C11" s="245" t="s">
        <v>86</v>
      </c>
      <c r="D11" s="238"/>
      <c r="E11" s="292" t="s">
        <v>88</v>
      </c>
      <c r="F11" s="293"/>
      <c r="G11" s="244" t="s">
        <v>89</v>
      </c>
    </row>
    <row r="12" spans="2:7" x14ac:dyDescent="0.25">
      <c r="B12" s="243" t="s">
        <v>3</v>
      </c>
      <c r="C12" s="244" t="s">
        <v>4</v>
      </c>
      <c r="D12" s="238"/>
      <c r="E12" s="292" t="s">
        <v>90</v>
      </c>
      <c r="F12" s="293"/>
      <c r="G12" s="247">
        <v>2160</v>
      </c>
    </row>
    <row r="13" spans="2:7" ht="15" customHeight="1" x14ac:dyDescent="0.25">
      <c r="B13" s="243" t="s">
        <v>6</v>
      </c>
      <c r="C13" s="244" t="str">
        <f>'[1]Acelga crespa'!$C$9</f>
        <v>BIO BIO</v>
      </c>
      <c r="D13" s="238"/>
      <c r="E13" s="292" t="s">
        <v>91</v>
      </c>
      <c r="F13" s="293"/>
      <c r="G13" s="247">
        <f>G10*G12</f>
        <v>540000</v>
      </c>
    </row>
    <row r="14" spans="2:7" ht="27" customHeight="1" x14ac:dyDescent="0.25">
      <c r="B14" s="243" t="s">
        <v>8</v>
      </c>
      <c r="C14" s="246" t="str">
        <f>'[1]Acelga crespa'!$C$10</f>
        <v>CONCEPCION</v>
      </c>
      <c r="D14" s="238"/>
      <c r="E14" s="294" t="s">
        <v>92</v>
      </c>
      <c r="F14" s="295"/>
      <c r="G14" s="244">
        <v>214</v>
      </c>
    </row>
    <row r="15" spans="2:7" x14ac:dyDescent="0.25">
      <c r="B15" s="243" t="s">
        <v>10</v>
      </c>
      <c r="C15" s="246" t="s">
        <v>61</v>
      </c>
      <c r="D15" s="238"/>
      <c r="E15" s="292" t="s">
        <v>2</v>
      </c>
      <c r="F15" s="293"/>
      <c r="G15" s="244" t="s">
        <v>89</v>
      </c>
    </row>
    <row r="16" spans="2:7" x14ac:dyDescent="0.25">
      <c r="B16" s="243" t="s">
        <v>12</v>
      </c>
      <c r="C16" s="310">
        <v>44727</v>
      </c>
      <c r="D16" s="238"/>
      <c r="E16" s="292" t="s">
        <v>93</v>
      </c>
      <c r="F16" s="293"/>
      <c r="G16" s="244">
        <v>6750</v>
      </c>
    </row>
    <row r="17" spans="2:7" ht="15" customHeight="1" x14ac:dyDescent="0.25">
      <c r="B17" s="239"/>
      <c r="C17" s="242"/>
      <c r="D17" s="175"/>
      <c r="E17" s="292" t="s">
        <v>7</v>
      </c>
      <c r="F17" s="293"/>
      <c r="G17" s="247">
        <f>G10*G16</f>
        <v>1687500</v>
      </c>
    </row>
    <row r="18" spans="2:7" x14ac:dyDescent="0.25">
      <c r="B18" s="239"/>
      <c r="C18" s="242"/>
      <c r="D18" s="175"/>
      <c r="E18" s="292" t="s">
        <v>9</v>
      </c>
      <c r="F18" s="293"/>
      <c r="G18" s="244" t="s">
        <v>94</v>
      </c>
    </row>
    <row r="19" spans="2:7" ht="15" customHeight="1" x14ac:dyDescent="0.25">
      <c r="B19" s="239"/>
      <c r="C19" s="242"/>
      <c r="D19" s="175"/>
      <c r="E19" s="292" t="s">
        <v>95</v>
      </c>
      <c r="F19" s="293"/>
      <c r="G19" s="244" t="s">
        <v>89</v>
      </c>
    </row>
    <row r="20" spans="2:7" ht="26.25" customHeight="1" x14ac:dyDescent="0.25">
      <c r="B20" s="239"/>
      <c r="C20" s="240"/>
      <c r="D20" s="175"/>
      <c r="E20" s="292" t="s">
        <v>13</v>
      </c>
      <c r="F20" s="293"/>
      <c r="G20" s="244" t="s">
        <v>96</v>
      </c>
    </row>
    <row r="21" spans="2:7" x14ac:dyDescent="0.25">
      <c r="B21" s="248"/>
      <c r="C21" s="249"/>
      <c r="D21" s="250"/>
      <c r="E21" s="251"/>
      <c r="F21" s="251"/>
      <c r="G21" s="252"/>
    </row>
    <row r="22" spans="2:7" x14ac:dyDescent="0.25">
      <c r="B22" s="296" t="s">
        <v>14</v>
      </c>
      <c r="C22" s="297"/>
      <c r="D22" s="297"/>
      <c r="E22" s="297"/>
      <c r="F22" s="297"/>
      <c r="G22" s="297"/>
    </row>
    <row r="23" spans="2:7" x14ac:dyDescent="0.25">
      <c r="B23" s="251"/>
      <c r="C23" s="255"/>
      <c r="D23" s="255"/>
      <c r="E23" s="255"/>
      <c r="F23" s="251"/>
      <c r="G23" s="251"/>
    </row>
    <row r="24" spans="2:7" x14ac:dyDescent="0.25">
      <c r="B24" s="257" t="s">
        <v>15</v>
      </c>
      <c r="C24" s="204"/>
      <c r="D24" s="204"/>
      <c r="E24" s="204"/>
      <c r="F24" s="204"/>
      <c r="G24" s="204"/>
    </row>
    <row r="25" spans="2:7" x14ac:dyDescent="0.25">
      <c r="B25" s="258" t="s">
        <v>16</v>
      </c>
      <c r="C25" s="258" t="s">
        <v>17</v>
      </c>
      <c r="D25" s="258" t="s">
        <v>18</v>
      </c>
      <c r="E25" s="258" t="s">
        <v>19</v>
      </c>
      <c r="F25" s="258" t="s">
        <v>20</v>
      </c>
      <c r="G25" s="258" t="s">
        <v>21</v>
      </c>
    </row>
    <row r="26" spans="2:7" x14ac:dyDescent="0.25">
      <c r="B26" s="263" t="s">
        <v>97</v>
      </c>
      <c r="C26" s="176" t="s">
        <v>22</v>
      </c>
      <c r="D26" s="264">
        <v>0.1</v>
      </c>
      <c r="E26" s="176" t="s">
        <v>98</v>
      </c>
      <c r="F26" s="265">
        <v>43000</v>
      </c>
      <c r="G26" s="266">
        <f>F26*D26</f>
        <v>4300</v>
      </c>
    </row>
    <row r="27" spans="2:7" ht="25.5" x14ac:dyDescent="0.25">
      <c r="B27" s="263" t="s">
        <v>99</v>
      </c>
      <c r="C27" s="176" t="s">
        <v>22</v>
      </c>
      <c r="D27" s="264">
        <v>0.1</v>
      </c>
      <c r="E27" s="176" t="s">
        <v>75</v>
      </c>
      <c r="F27" s="265">
        <v>43000</v>
      </c>
      <c r="G27" s="266">
        <f>F27*D27</f>
        <v>4300</v>
      </c>
    </row>
    <row r="28" spans="2:7" x14ac:dyDescent="0.25">
      <c r="B28" s="263" t="s">
        <v>100</v>
      </c>
      <c r="C28" s="176" t="s">
        <v>22</v>
      </c>
      <c r="D28" s="264">
        <v>0.3</v>
      </c>
      <c r="E28" s="176" t="s">
        <v>101</v>
      </c>
      <c r="F28" s="265">
        <v>43000</v>
      </c>
      <c r="G28" s="266">
        <f>D28*F28</f>
        <v>12900</v>
      </c>
    </row>
    <row r="29" spans="2:7" x14ac:dyDescent="0.25">
      <c r="B29" s="263" t="s">
        <v>102</v>
      </c>
      <c r="C29" s="176" t="s">
        <v>22</v>
      </c>
      <c r="D29" s="264">
        <v>0.1</v>
      </c>
      <c r="E29" s="176" t="s">
        <v>89</v>
      </c>
      <c r="F29" s="265">
        <v>43000</v>
      </c>
      <c r="G29" s="266">
        <f>F29*D29</f>
        <v>4300</v>
      </c>
    </row>
    <row r="30" spans="2:7" x14ac:dyDescent="0.25">
      <c r="B30" s="263" t="s">
        <v>103</v>
      </c>
      <c r="C30" s="176" t="s">
        <v>22</v>
      </c>
      <c r="D30" s="264">
        <v>0.1</v>
      </c>
      <c r="E30" s="176" t="s">
        <v>89</v>
      </c>
      <c r="F30" s="265">
        <v>43000</v>
      </c>
      <c r="G30" s="266">
        <f>F30*D30</f>
        <v>4300</v>
      </c>
    </row>
    <row r="31" spans="2:7" x14ac:dyDescent="0.25">
      <c r="B31" s="263" t="s">
        <v>104</v>
      </c>
      <c r="C31" s="176" t="s">
        <v>22</v>
      </c>
      <c r="D31" s="264">
        <v>0.1</v>
      </c>
      <c r="E31" s="176" t="s">
        <v>89</v>
      </c>
      <c r="F31" s="265">
        <v>43000</v>
      </c>
      <c r="G31" s="266">
        <f>F31*D31</f>
        <v>4300</v>
      </c>
    </row>
    <row r="32" spans="2:7" x14ac:dyDescent="0.25">
      <c r="B32" s="259" t="s">
        <v>23</v>
      </c>
      <c r="C32" s="260"/>
      <c r="D32" s="260"/>
      <c r="E32" s="260"/>
      <c r="F32" s="261"/>
      <c r="G32" s="262">
        <f>SUM(G26:G31)</f>
        <v>34400</v>
      </c>
    </row>
    <row r="33" spans="2:7" x14ac:dyDescent="0.25">
      <c r="B33" s="253"/>
      <c r="C33" s="254"/>
      <c r="D33" s="254"/>
      <c r="E33" s="254"/>
      <c r="F33" s="256"/>
      <c r="G33" s="256"/>
    </row>
    <row r="34" spans="2:7" x14ac:dyDescent="0.25">
      <c r="B34" s="177" t="s">
        <v>24</v>
      </c>
      <c r="C34" s="178"/>
      <c r="D34" s="179"/>
      <c r="E34" s="179"/>
      <c r="F34" s="180"/>
      <c r="G34" s="180"/>
    </row>
    <row r="35" spans="2:7" x14ac:dyDescent="0.25">
      <c r="B35" s="181" t="s">
        <v>16</v>
      </c>
      <c r="C35" s="182" t="s">
        <v>17</v>
      </c>
      <c r="D35" s="182" t="s">
        <v>18</v>
      </c>
      <c r="E35" s="181" t="s">
        <v>19</v>
      </c>
      <c r="F35" s="182" t="s">
        <v>20</v>
      </c>
      <c r="G35" s="181" t="s">
        <v>21</v>
      </c>
    </row>
    <row r="36" spans="2:7" x14ac:dyDescent="0.25">
      <c r="B36" s="267"/>
      <c r="C36" s="267"/>
      <c r="D36" s="267"/>
      <c r="E36" s="267"/>
      <c r="F36" s="267"/>
      <c r="G36" s="268">
        <v>0</v>
      </c>
    </row>
    <row r="37" spans="2:7" x14ac:dyDescent="0.25">
      <c r="B37" s="183" t="s">
        <v>25</v>
      </c>
      <c r="C37" s="184"/>
      <c r="D37" s="184"/>
      <c r="E37" s="184"/>
      <c r="F37" s="185"/>
      <c r="G37" s="269">
        <f>SUM(G36:G36)</f>
        <v>0</v>
      </c>
    </row>
    <row r="38" spans="2:7" x14ac:dyDescent="0.25">
      <c r="B38" s="186"/>
      <c r="C38" s="187"/>
      <c r="D38" s="187"/>
      <c r="E38" s="187"/>
      <c r="F38" s="188"/>
      <c r="G38" s="188"/>
    </row>
    <row r="39" spans="2:7" x14ac:dyDescent="0.25">
      <c r="B39" s="177" t="s">
        <v>26</v>
      </c>
      <c r="C39" s="178"/>
      <c r="D39" s="179"/>
      <c r="E39" s="179"/>
      <c r="F39" s="180"/>
      <c r="G39" s="180"/>
    </row>
    <row r="40" spans="2:7" x14ac:dyDescent="0.25">
      <c r="B40" s="181" t="s">
        <v>16</v>
      </c>
      <c r="C40" s="181" t="s">
        <v>17</v>
      </c>
      <c r="D40" s="181" t="s">
        <v>18</v>
      </c>
      <c r="E40" s="181" t="s">
        <v>19</v>
      </c>
      <c r="F40" s="182" t="s">
        <v>20</v>
      </c>
      <c r="G40" s="181" t="s">
        <v>21</v>
      </c>
    </row>
    <row r="41" spans="2:7" x14ac:dyDescent="0.25">
      <c r="B41" s="271"/>
      <c r="C41" s="191"/>
      <c r="D41" s="191"/>
      <c r="E41" s="191"/>
      <c r="F41" s="272"/>
      <c r="G41" s="273">
        <f>D41*F41</f>
        <v>0</v>
      </c>
    </row>
    <row r="42" spans="2:7" x14ac:dyDescent="0.25">
      <c r="B42" s="183" t="s">
        <v>28</v>
      </c>
      <c r="C42" s="184"/>
      <c r="D42" s="184"/>
      <c r="E42" s="184"/>
      <c r="F42" s="185"/>
      <c r="G42" s="270">
        <f>SUM(G41:G41)</f>
        <v>0</v>
      </c>
    </row>
    <row r="43" spans="2:7" x14ac:dyDescent="0.25">
      <c r="B43" s="186"/>
      <c r="C43" s="187"/>
      <c r="D43" s="187"/>
      <c r="E43" s="187"/>
      <c r="F43" s="188"/>
      <c r="G43" s="188"/>
    </row>
    <row r="44" spans="2:7" x14ac:dyDescent="0.25">
      <c r="B44" s="177" t="s">
        <v>29</v>
      </c>
      <c r="C44" s="178"/>
      <c r="D44" s="179"/>
      <c r="E44" s="179"/>
      <c r="F44" s="180"/>
      <c r="G44" s="180"/>
    </row>
    <row r="45" spans="2:7" ht="25.5" x14ac:dyDescent="0.25">
      <c r="B45" s="182" t="s">
        <v>30</v>
      </c>
      <c r="C45" s="182" t="s">
        <v>31</v>
      </c>
      <c r="D45" s="182" t="s">
        <v>32</v>
      </c>
      <c r="E45" s="182" t="s">
        <v>19</v>
      </c>
      <c r="F45" s="182" t="s">
        <v>20</v>
      </c>
      <c r="G45" s="182" t="s">
        <v>21</v>
      </c>
    </row>
    <row r="46" spans="2:7" x14ac:dyDescent="0.25">
      <c r="B46" s="274" t="s">
        <v>105</v>
      </c>
      <c r="C46" s="192"/>
      <c r="D46" s="281"/>
      <c r="E46" s="192"/>
      <c r="F46" s="275"/>
      <c r="G46" s="276"/>
    </row>
    <row r="47" spans="2:7" x14ac:dyDescent="0.25">
      <c r="B47" s="277" t="s">
        <v>106</v>
      </c>
      <c r="C47" s="192" t="s">
        <v>107</v>
      </c>
      <c r="D47" s="281">
        <v>108</v>
      </c>
      <c r="E47" s="192" t="s">
        <v>108</v>
      </c>
      <c r="F47" s="279">
        <v>70</v>
      </c>
      <c r="G47" s="280">
        <f t="shared" ref="G47:G54" si="0">F47*D47</f>
        <v>7560</v>
      </c>
    </row>
    <row r="48" spans="2:7" x14ac:dyDescent="0.25">
      <c r="B48" s="277" t="s">
        <v>109</v>
      </c>
      <c r="C48" s="192" t="s">
        <v>107</v>
      </c>
      <c r="D48" s="281">
        <v>3</v>
      </c>
      <c r="E48" s="192" t="s">
        <v>108</v>
      </c>
      <c r="F48" s="279">
        <v>585</v>
      </c>
      <c r="G48" s="280">
        <f t="shared" si="0"/>
        <v>1755</v>
      </c>
    </row>
    <row r="49" spans="2:7" x14ac:dyDescent="0.25">
      <c r="B49" s="277" t="s">
        <v>110</v>
      </c>
      <c r="C49" s="192" t="s">
        <v>111</v>
      </c>
      <c r="D49" s="281">
        <v>6</v>
      </c>
      <c r="E49" s="192" t="s">
        <v>108</v>
      </c>
      <c r="F49" s="279">
        <v>140</v>
      </c>
      <c r="G49" s="280">
        <f t="shared" si="0"/>
        <v>840</v>
      </c>
    </row>
    <row r="50" spans="2:7" ht="25.5" x14ac:dyDescent="0.25">
      <c r="B50" s="277" t="s">
        <v>112</v>
      </c>
      <c r="C50" s="192" t="s">
        <v>111</v>
      </c>
      <c r="D50" s="281">
        <v>1</v>
      </c>
      <c r="E50" s="192" t="s">
        <v>75</v>
      </c>
      <c r="F50" s="279">
        <v>1570</v>
      </c>
      <c r="G50" s="280">
        <f t="shared" si="0"/>
        <v>1570</v>
      </c>
    </row>
    <row r="51" spans="2:7" x14ac:dyDescent="0.25">
      <c r="B51" s="277" t="s">
        <v>113</v>
      </c>
      <c r="C51" s="192" t="s">
        <v>111</v>
      </c>
      <c r="D51" s="281">
        <v>1</v>
      </c>
      <c r="E51" s="192" t="s">
        <v>108</v>
      </c>
      <c r="F51" s="279">
        <v>1520</v>
      </c>
      <c r="G51" s="280">
        <f t="shared" si="0"/>
        <v>1520</v>
      </c>
    </row>
    <row r="52" spans="2:7" x14ac:dyDescent="0.25">
      <c r="B52" s="277" t="s">
        <v>114</v>
      </c>
      <c r="C52" s="192" t="s">
        <v>111</v>
      </c>
      <c r="D52" s="281">
        <v>2</v>
      </c>
      <c r="E52" s="192" t="s">
        <v>108</v>
      </c>
      <c r="F52" s="279">
        <v>250</v>
      </c>
      <c r="G52" s="280">
        <f t="shared" si="0"/>
        <v>500</v>
      </c>
    </row>
    <row r="53" spans="2:7" x14ac:dyDescent="0.25">
      <c r="B53" s="277" t="s">
        <v>115</v>
      </c>
      <c r="C53" s="192" t="s">
        <v>111</v>
      </c>
      <c r="D53" s="281">
        <v>1</v>
      </c>
      <c r="E53" s="192" t="s">
        <v>116</v>
      </c>
      <c r="F53" s="279">
        <v>2200</v>
      </c>
      <c r="G53" s="280">
        <f t="shared" si="0"/>
        <v>2200</v>
      </c>
    </row>
    <row r="54" spans="2:7" x14ac:dyDescent="0.25">
      <c r="B54" s="277" t="s">
        <v>117</v>
      </c>
      <c r="C54" s="192" t="s">
        <v>111</v>
      </c>
      <c r="D54" s="281">
        <v>1</v>
      </c>
      <c r="E54" s="192" t="s">
        <v>89</v>
      </c>
      <c r="F54" s="279">
        <v>4400</v>
      </c>
      <c r="G54" s="280">
        <f t="shared" si="0"/>
        <v>4400</v>
      </c>
    </row>
    <row r="55" spans="2:7" x14ac:dyDescent="0.25">
      <c r="B55" s="278" t="s">
        <v>118</v>
      </c>
      <c r="C55" s="192"/>
      <c r="D55" s="281"/>
      <c r="E55" s="192"/>
      <c r="F55" s="279"/>
      <c r="G55" s="280"/>
    </row>
    <row r="56" spans="2:7" x14ac:dyDescent="0.25">
      <c r="B56" s="277" t="s">
        <v>119</v>
      </c>
      <c r="C56" s="192" t="s">
        <v>107</v>
      </c>
      <c r="D56" s="281">
        <v>30</v>
      </c>
      <c r="E56" s="192" t="s">
        <v>120</v>
      </c>
      <c r="F56" s="279">
        <v>250</v>
      </c>
      <c r="G56" s="280">
        <f>F56*D56</f>
        <v>7500</v>
      </c>
    </row>
    <row r="57" spans="2:7" x14ac:dyDescent="0.25">
      <c r="B57" s="277" t="s">
        <v>121</v>
      </c>
      <c r="C57" s="192" t="s">
        <v>111</v>
      </c>
      <c r="D57" s="281">
        <v>3</v>
      </c>
      <c r="E57" s="192" t="s">
        <v>120</v>
      </c>
      <c r="F57" s="279">
        <v>270</v>
      </c>
      <c r="G57" s="280">
        <f>F57*D57</f>
        <v>810</v>
      </c>
    </row>
    <row r="58" spans="2:7" x14ac:dyDescent="0.25">
      <c r="B58" s="277" t="s">
        <v>122</v>
      </c>
      <c r="C58" s="192" t="s">
        <v>111</v>
      </c>
      <c r="D58" s="281">
        <v>108</v>
      </c>
      <c r="E58" s="192" t="s">
        <v>123</v>
      </c>
      <c r="F58" s="279">
        <v>3500</v>
      </c>
      <c r="G58" s="280">
        <f>F58*D58</f>
        <v>378000</v>
      </c>
    </row>
    <row r="59" spans="2:7" x14ac:dyDescent="0.25">
      <c r="B59" s="277" t="s">
        <v>124</v>
      </c>
      <c r="C59" s="192" t="s">
        <v>125</v>
      </c>
      <c r="D59" s="281">
        <v>8</v>
      </c>
      <c r="E59" s="192" t="s">
        <v>123</v>
      </c>
      <c r="F59" s="279">
        <v>13500</v>
      </c>
      <c r="G59" s="280">
        <f>F59*D59</f>
        <v>108000</v>
      </c>
    </row>
    <row r="60" spans="2:7" x14ac:dyDescent="0.25">
      <c r="B60" s="274" t="s">
        <v>126</v>
      </c>
      <c r="C60" s="192"/>
      <c r="D60" s="281"/>
      <c r="E60" s="192"/>
      <c r="F60" s="279"/>
      <c r="G60" s="280"/>
    </row>
    <row r="61" spans="2:7" ht="25.5" x14ac:dyDescent="0.25">
      <c r="B61" s="277" t="s">
        <v>127</v>
      </c>
      <c r="C61" s="192" t="s">
        <v>128</v>
      </c>
      <c r="D61" s="281">
        <v>1000</v>
      </c>
      <c r="E61" s="192" t="s">
        <v>129</v>
      </c>
      <c r="F61" s="279">
        <v>250</v>
      </c>
      <c r="G61" s="280">
        <f>F61*D61</f>
        <v>250000</v>
      </c>
    </row>
    <row r="62" spans="2:7" x14ac:dyDescent="0.25">
      <c r="B62" s="34" t="s">
        <v>34</v>
      </c>
      <c r="C62" s="35"/>
      <c r="D62" s="35"/>
      <c r="E62" s="35"/>
      <c r="F62" s="36"/>
      <c r="G62" s="37">
        <f>SUM(G46:G61)</f>
        <v>764655</v>
      </c>
    </row>
    <row r="63" spans="2:7" x14ac:dyDescent="0.25">
      <c r="B63" s="186"/>
      <c r="C63" s="187"/>
      <c r="D63" s="187"/>
      <c r="E63" s="193"/>
      <c r="F63" s="188"/>
      <c r="G63" s="188"/>
    </row>
    <row r="64" spans="2:7" x14ac:dyDescent="0.25">
      <c r="B64" s="177" t="s">
        <v>35</v>
      </c>
      <c r="C64" s="178"/>
      <c r="D64" s="179"/>
      <c r="E64" s="179"/>
      <c r="F64" s="180"/>
      <c r="G64" s="180"/>
    </row>
    <row r="65" spans="2:7" ht="25.5" x14ac:dyDescent="0.25">
      <c r="B65" s="189" t="s">
        <v>36</v>
      </c>
      <c r="C65" s="190" t="s">
        <v>31</v>
      </c>
      <c r="D65" s="190" t="s">
        <v>32</v>
      </c>
      <c r="E65" s="189" t="s">
        <v>19</v>
      </c>
      <c r="F65" s="190" t="s">
        <v>20</v>
      </c>
      <c r="G65" s="189" t="s">
        <v>21</v>
      </c>
    </row>
    <row r="66" spans="2:7" ht="25.5" x14ac:dyDescent="0.25">
      <c r="B66" s="194" t="s">
        <v>130</v>
      </c>
      <c r="C66" s="289" t="s">
        <v>131</v>
      </c>
      <c r="D66" s="290">
        <v>214</v>
      </c>
      <c r="E66" s="289" t="s">
        <v>89</v>
      </c>
      <c r="F66" s="290">
        <v>2160</v>
      </c>
      <c r="G66" s="290">
        <f>D66*F66</f>
        <v>462240</v>
      </c>
    </row>
    <row r="67" spans="2:7" x14ac:dyDescent="0.25">
      <c r="B67" s="195" t="s">
        <v>37</v>
      </c>
      <c r="C67" s="196"/>
      <c r="D67" s="196"/>
      <c r="E67" s="196"/>
      <c r="F67" s="197"/>
      <c r="G67" s="198">
        <f>SUM(G66)</f>
        <v>462240</v>
      </c>
    </row>
    <row r="68" spans="2:7" x14ac:dyDescent="0.25">
      <c r="B68" s="199"/>
      <c r="C68" s="199"/>
      <c r="D68" s="199"/>
      <c r="E68" s="199"/>
      <c r="F68" s="200"/>
      <c r="G68" s="200"/>
    </row>
    <row r="69" spans="2:7" x14ac:dyDescent="0.25">
      <c r="B69" s="257" t="s">
        <v>38</v>
      </c>
      <c r="C69" s="282"/>
      <c r="D69" s="282"/>
      <c r="E69" s="282"/>
      <c r="F69" s="282"/>
      <c r="G69" s="283">
        <f>G32+G37+G42+G62+G67</f>
        <v>1261295</v>
      </c>
    </row>
    <row r="70" spans="2:7" x14ac:dyDescent="0.25">
      <c r="B70" s="284" t="s">
        <v>39</v>
      </c>
      <c r="C70" s="285"/>
      <c r="D70" s="285"/>
      <c r="E70" s="285"/>
      <c r="F70" s="285"/>
      <c r="G70" s="286">
        <f>G69*0.05</f>
        <v>63064.75</v>
      </c>
    </row>
    <row r="71" spans="2:7" x14ac:dyDescent="0.25">
      <c r="B71" s="257" t="s">
        <v>40</v>
      </c>
      <c r="C71" s="282"/>
      <c r="D71" s="282"/>
      <c r="E71" s="282"/>
      <c r="F71" s="282"/>
      <c r="G71" s="283">
        <f>G70+G69</f>
        <v>1324359.75</v>
      </c>
    </row>
    <row r="72" spans="2:7" x14ac:dyDescent="0.25">
      <c r="B72" s="284" t="s">
        <v>41</v>
      </c>
      <c r="C72" s="285"/>
      <c r="D72" s="285"/>
      <c r="E72" s="285"/>
      <c r="F72" s="285"/>
      <c r="G72" s="286">
        <f>G13+G17</f>
        <v>2227500</v>
      </c>
    </row>
    <row r="73" spans="2:7" x14ac:dyDescent="0.25">
      <c r="B73" s="257" t="s">
        <v>42</v>
      </c>
      <c r="C73" s="282"/>
      <c r="D73" s="282"/>
      <c r="E73" s="282"/>
      <c r="F73" s="282"/>
      <c r="G73" s="287">
        <f>G72-G71</f>
        <v>903140.25</v>
      </c>
    </row>
    <row r="74" spans="2:7" x14ac:dyDescent="0.25">
      <c r="B74" s="201" t="s">
        <v>155</v>
      </c>
      <c r="C74" s="202"/>
      <c r="D74" s="202"/>
      <c r="E74" s="202"/>
      <c r="F74" s="202"/>
      <c r="G74" s="203"/>
    </row>
    <row r="75" spans="2:7" ht="13.5" thickBot="1" x14ac:dyDescent="0.3">
      <c r="B75" s="204"/>
      <c r="C75" s="202"/>
      <c r="D75" s="202"/>
      <c r="E75" s="202"/>
      <c r="F75" s="202"/>
      <c r="G75" s="203"/>
    </row>
    <row r="76" spans="2:7" x14ac:dyDescent="0.25">
      <c r="B76" s="205" t="s">
        <v>156</v>
      </c>
      <c r="C76" s="206"/>
      <c r="D76" s="206"/>
      <c r="E76" s="206"/>
      <c r="F76" s="207"/>
      <c r="G76" s="203"/>
    </row>
    <row r="77" spans="2:7" x14ac:dyDescent="0.25">
      <c r="B77" s="208" t="s">
        <v>45</v>
      </c>
      <c r="C77" s="209"/>
      <c r="D77" s="209"/>
      <c r="E77" s="209"/>
      <c r="F77" s="210"/>
      <c r="G77" s="203"/>
    </row>
    <row r="78" spans="2:7" x14ac:dyDescent="0.25">
      <c r="B78" s="208" t="s">
        <v>46</v>
      </c>
      <c r="C78" s="209"/>
      <c r="D78" s="209"/>
      <c r="E78" s="209"/>
      <c r="F78" s="210"/>
      <c r="G78" s="203"/>
    </row>
    <row r="79" spans="2:7" x14ac:dyDescent="0.25">
      <c r="B79" s="208" t="s">
        <v>47</v>
      </c>
      <c r="C79" s="209"/>
      <c r="D79" s="209"/>
      <c r="E79" s="209"/>
      <c r="F79" s="210"/>
      <c r="G79" s="203"/>
    </row>
    <row r="80" spans="2:7" x14ac:dyDescent="0.25">
      <c r="B80" s="208" t="s">
        <v>48</v>
      </c>
      <c r="C80" s="209"/>
      <c r="D80" s="209"/>
      <c r="E80" s="209"/>
      <c r="F80" s="210"/>
      <c r="G80" s="203"/>
    </row>
    <row r="81" spans="2:7" x14ac:dyDescent="0.25">
      <c r="B81" s="208" t="s">
        <v>49</v>
      </c>
      <c r="C81" s="209"/>
      <c r="D81" s="209"/>
      <c r="E81" s="209"/>
      <c r="F81" s="210"/>
      <c r="G81" s="203"/>
    </row>
    <row r="82" spans="2:7" ht="13.5" thickBot="1" x14ac:dyDescent="0.3">
      <c r="B82" s="211" t="s">
        <v>50</v>
      </c>
      <c r="C82" s="212"/>
      <c r="D82" s="212"/>
      <c r="E82" s="212"/>
      <c r="F82" s="213"/>
      <c r="G82" s="203"/>
    </row>
    <row r="83" spans="2:7" x14ac:dyDescent="0.25">
      <c r="B83" s="204"/>
      <c r="C83" s="209"/>
      <c r="D83" s="209"/>
      <c r="E83" s="209"/>
      <c r="F83" s="209"/>
      <c r="G83" s="203"/>
    </row>
    <row r="84" spans="2:7" ht="13.5" thickBot="1" x14ac:dyDescent="0.3">
      <c r="B84" s="298" t="s">
        <v>51</v>
      </c>
      <c r="C84" s="299"/>
      <c r="D84" s="214"/>
      <c r="E84" s="215"/>
      <c r="F84" s="215"/>
      <c r="G84" s="203"/>
    </row>
    <row r="85" spans="2:7" x14ac:dyDescent="0.25">
      <c r="B85" s="216" t="s">
        <v>36</v>
      </c>
      <c r="C85" s="217" t="s">
        <v>52</v>
      </c>
      <c r="D85" s="218" t="s">
        <v>53</v>
      </c>
      <c r="E85" s="215"/>
      <c r="F85" s="215"/>
      <c r="G85" s="203"/>
    </row>
    <row r="86" spans="2:7" x14ac:dyDescent="0.25">
      <c r="B86" s="219" t="s">
        <v>54</v>
      </c>
      <c r="C86" s="220">
        <f>G32</f>
        <v>34400</v>
      </c>
      <c r="D86" s="221">
        <f>(C86/C92)</f>
        <v>2.5974815377770279E-2</v>
      </c>
      <c r="E86" s="215"/>
      <c r="F86" s="215"/>
      <c r="G86" s="203"/>
    </row>
    <row r="87" spans="2:7" x14ac:dyDescent="0.25">
      <c r="B87" s="219" t="s">
        <v>55</v>
      </c>
      <c r="C87" s="288">
        <f>G3843</f>
        <v>0</v>
      </c>
      <c r="D87" s="221">
        <v>0</v>
      </c>
      <c r="E87" s="215"/>
      <c r="F87" s="215"/>
      <c r="G87" s="203"/>
    </row>
    <row r="88" spans="2:7" x14ac:dyDescent="0.25">
      <c r="B88" s="219" t="s">
        <v>56</v>
      </c>
      <c r="C88" s="220">
        <f>G42</f>
        <v>0</v>
      </c>
      <c r="D88" s="221">
        <f>(C88/C92)</f>
        <v>0</v>
      </c>
      <c r="E88" s="215"/>
      <c r="F88" s="215"/>
      <c r="G88" s="203"/>
    </row>
    <row r="89" spans="2:7" x14ac:dyDescent="0.25">
      <c r="B89" s="219" t="s">
        <v>30</v>
      </c>
      <c r="C89" s="220">
        <f>G62</f>
        <v>764655</v>
      </c>
      <c r="D89" s="221">
        <f>(C89/C92)</f>
        <v>0.57737710618281779</v>
      </c>
      <c r="E89" s="215"/>
      <c r="F89" s="215"/>
      <c r="G89" s="203"/>
    </row>
    <row r="90" spans="2:7" x14ac:dyDescent="0.25">
      <c r="B90" s="219" t="s">
        <v>57</v>
      </c>
      <c r="C90" s="222">
        <f>G67</f>
        <v>462240</v>
      </c>
      <c r="D90" s="221">
        <f>(C90/C92)</f>
        <v>0.34902903082036435</v>
      </c>
      <c r="E90" s="223"/>
      <c r="F90" s="223"/>
      <c r="G90" s="203"/>
    </row>
    <row r="91" spans="2:7" x14ac:dyDescent="0.25">
      <c r="B91" s="219" t="s">
        <v>58</v>
      </c>
      <c r="C91" s="222">
        <f>G70</f>
        <v>63064.75</v>
      </c>
      <c r="D91" s="221">
        <f>(C91/C92)</f>
        <v>4.7619047619047616E-2</v>
      </c>
      <c r="E91" s="223"/>
      <c r="F91" s="223"/>
      <c r="G91" s="203"/>
    </row>
    <row r="92" spans="2:7" ht="13.5" thickBot="1" x14ac:dyDescent="0.3">
      <c r="B92" s="224" t="s">
        <v>59</v>
      </c>
      <c r="C92" s="225">
        <f>SUM(C86:C91)</f>
        <v>1324359.75</v>
      </c>
      <c r="D92" s="226">
        <f>SUM(D86:D91)</f>
        <v>1</v>
      </c>
      <c r="E92" s="223"/>
      <c r="F92" s="223"/>
      <c r="G92" s="203"/>
    </row>
    <row r="93" spans="2:7" x14ac:dyDescent="0.25">
      <c r="B93" s="204"/>
      <c r="C93" s="202"/>
      <c r="D93" s="202"/>
      <c r="E93" s="202"/>
      <c r="F93" s="202"/>
      <c r="G93" s="203"/>
    </row>
    <row r="94" spans="2:7" x14ac:dyDescent="0.25">
      <c r="B94" s="170"/>
      <c r="C94" s="202"/>
      <c r="D94" s="202"/>
      <c r="E94" s="202"/>
      <c r="F94" s="202"/>
      <c r="G94" s="203"/>
    </row>
    <row r="95" spans="2:7" ht="13.5" thickBot="1" x14ac:dyDescent="0.3">
      <c r="B95" s="227"/>
      <c r="C95" s="228" t="s">
        <v>73</v>
      </c>
      <c r="D95" s="229"/>
      <c r="E95" s="230"/>
      <c r="F95" s="231"/>
      <c r="G95" s="203"/>
    </row>
    <row r="96" spans="2:7" x14ac:dyDescent="0.25">
      <c r="B96" s="232" t="s">
        <v>66</v>
      </c>
      <c r="C96" s="233">
        <v>200</v>
      </c>
      <c r="D96" s="233">
        <v>250</v>
      </c>
      <c r="E96" s="234">
        <v>300</v>
      </c>
      <c r="F96" s="235"/>
      <c r="G96" s="236"/>
    </row>
    <row r="97" spans="2:7" ht="13.5" thickBot="1" x14ac:dyDescent="0.3">
      <c r="B97" s="224" t="s">
        <v>67</v>
      </c>
      <c r="C97" s="225">
        <f>(G71/C96)</f>
        <v>6621.7987499999999</v>
      </c>
      <c r="D97" s="225">
        <f>(G71/D96)</f>
        <v>5297.4390000000003</v>
      </c>
      <c r="E97" s="237">
        <f>(G71/E96)</f>
        <v>4414.5325000000003</v>
      </c>
      <c r="F97" s="235"/>
      <c r="G97" s="236"/>
    </row>
    <row r="98" spans="2:7" x14ac:dyDescent="0.25">
      <c r="B98" s="201" t="s">
        <v>60</v>
      </c>
      <c r="C98" s="209"/>
      <c r="D98" s="209"/>
      <c r="E98" s="209"/>
      <c r="F98" s="209"/>
      <c r="G98" s="209"/>
    </row>
  </sheetData>
  <mergeCells count="13">
    <mergeCell ref="B22:G22"/>
    <mergeCell ref="B84:C84"/>
    <mergeCell ref="E13:F13"/>
    <mergeCell ref="E17:F17"/>
    <mergeCell ref="E18:F18"/>
    <mergeCell ref="E19:F19"/>
    <mergeCell ref="E20:F20"/>
    <mergeCell ref="E16:F16"/>
    <mergeCell ref="E10:F10"/>
    <mergeCell ref="E11:F11"/>
    <mergeCell ref="E12:F12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21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137</v>
      </c>
      <c r="C9" s="5"/>
      <c r="D9" s="304" t="s">
        <v>139</v>
      </c>
      <c r="E9" s="304"/>
      <c r="F9" s="112">
        <v>50</v>
      </c>
    </row>
    <row r="10" spans="1:6" ht="15" customHeight="1" x14ac:dyDescent="0.25">
      <c r="A10" s="6" t="s">
        <v>1</v>
      </c>
      <c r="B10" s="107" t="s">
        <v>138</v>
      </c>
      <c r="C10" s="7"/>
      <c r="D10" s="305" t="s">
        <v>2</v>
      </c>
      <c r="E10" s="306"/>
      <c r="F10" s="101" t="s">
        <v>132</v>
      </c>
    </row>
    <row r="11" spans="1:6" ht="27" customHeight="1" x14ac:dyDescent="0.25">
      <c r="A11" s="6" t="s">
        <v>3</v>
      </c>
      <c r="B11" s="107" t="s">
        <v>70</v>
      </c>
      <c r="C11" s="7"/>
      <c r="D11" s="307" t="s">
        <v>5</v>
      </c>
      <c r="E11" s="306"/>
      <c r="F11" s="113">
        <v>33000</v>
      </c>
    </row>
    <row r="12" spans="1:6" x14ac:dyDescent="0.25">
      <c r="A12" s="6" t="s">
        <v>6</v>
      </c>
      <c r="B12" s="107" t="s">
        <v>71</v>
      </c>
      <c r="C12" s="7"/>
      <c r="D12" s="131" t="s">
        <v>7</v>
      </c>
      <c r="E12" s="132"/>
      <c r="F12" s="113">
        <f>F9*F11</f>
        <v>1650000</v>
      </c>
    </row>
    <row r="13" spans="1:6" ht="25.5" x14ac:dyDescent="0.25">
      <c r="A13" s="6" t="s">
        <v>8</v>
      </c>
      <c r="B13" s="107" t="s">
        <v>72</v>
      </c>
      <c r="C13" s="7"/>
      <c r="D13" s="307" t="s">
        <v>9</v>
      </c>
      <c r="E13" s="306"/>
      <c r="F13" s="114" t="s">
        <v>140</v>
      </c>
    </row>
    <row r="14" spans="1:6" ht="25.5" x14ac:dyDescent="0.25">
      <c r="A14" s="6" t="s">
        <v>10</v>
      </c>
      <c r="B14" s="107" t="s">
        <v>135</v>
      </c>
      <c r="C14" s="7"/>
      <c r="D14" s="307" t="s">
        <v>11</v>
      </c>
      <c r="E14" s="306"/>
      <c r="F14" s="101" t="s">
        <v>141</v>
      </c>
    </row>
    <row r="15" spans="1:6" ht="26.25" thickBot="1" x14ac:dyDescent="0.3">
      <c r="A15" s="6" t="s">
        <v>12</v>
      </c>
      <c r="B15" s="137">
        <v>44531</v>
      </c>
      <c r="C15" s="7"/>
      <c r="D15" s="308" t="s">
        <v>13</v>
      </c>
      <c r="E15" s="309"/>
      <c r="F15" s="128" t="s">
        <v>154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00" t="s">
        <v>14</v>
      </c>
      <c r="B17" s="301"/>
      <c r="C17" s="301"/>
      <c r="D17" s="301"/>
      <c r="E17" s="301"/>
      <c r="F17" s="301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15</v>
      </c>
      <c r="B19" s="17"/>
      <c r="C19" s="18"/>
      <c r="D19" s="18"/>
      <c r="E19" s="18"/>
      <c r="F19" s="18"/>
    </row>
    <row r="20" spans="1:6" ht="24.75" thickBot="1" x14ac:dyDescent="0.3">
      <c r="A20" s="19" t="s">
        <v>16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21</v>
      </c>
    </row>
    <row r="21" spans="1:6" ht="18.75" thickBot="1" x14ac:dyDescent="0.3">
      <c r="A21" s="146" t="s">
        <v>142</v>
      </c>
      <c r="B21" s="108" t="s">
        <v>74</v>
      </c>
      <c r="C21" s="108">
        <v>0.5</v>
      </c>
      <c r="D21" s="108" t="s">
        <v>84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27</v>
      </c>
      <c r="B22" s="110" t="s">
        <v>74</v>
      </c>
      <c r="C22" s="110">
        <v>0.5</v>
      </c>
      <c r="D22" s="110" t="s">
        <v>84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68</v>
      </c>
      <c r="B23" s="110" t="s">
        <v>74</v>
      </c>
      <c r="C23" s="110">
        <v>0.5</v>
      </c>
      <c r="D23" s="110" t="s">
        <v>143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77</v>
      </c>
      <c r="B24" s="110" t="s">
        <v>74</v>
      </c>
      <c r="C24" s="110">
        <v>0.5</v>
      </c>
      <c r="D24" s="110" t="s">
        <v>143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144</v>
      </c>
      <c r="B25" s="110" t="s">
        <v>74</v>
      </c>
      <c r="C25" s="110">
        <v>0.75</v>
      </c>
      <c r="D25" s="110" t="s">
        <v>143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145</v>
      </c>
      <c r="B26" s="110" t="s">
        <v>74</v>
      </c>
      <c r="C26" s="110">
        <v>0.5</v>
      </c>
      <c r="D26" s="110" t="s">
        <v>143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146</v>
      </c>
      <c r="B27" s="110" t="s">
        <v>74</v>
      </c>
      <c r="C27" s="110">
        <v>0.5</v>
      </c>
      <c r="D27" s="110" t="s">
        <v>147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148</v>
      </c>
      <c r="B28" s="110" t="s">
        <v>74</v>
      </c>
      <c r="C28" s="110">
        <v>0.75</v>
      </c>
      <c r="D28" s="110" t="s">
        <v>83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62</v>
      </c>
      <c r="B29" s="111" t="s">
        <v>74</v>
      </c>
      <c r="C29" s="111">
        <v>4</v>
      </c>
      <c r="D29" s="111" t="s">
        <v>76</v>
      </c>
      <c r="E29" s="147">
        <v>30000</v>
      </c>
      <c r="F29" s="104">
        <f t="shared" si="0"/>
        <v>120000</v>
      </c>
    </row>
    <row r="30" spans="1:6" x14ac:dyDescent="0.25">
      <c r="A30" s="20" t="s">
        <v>23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24</v>
      </c>
      <c r="B32" s="26"/>
      <c r="C32" s="27"/>
      <c r="D32" s="27"/>
      <c r="E32" s="28"/>
      <c r="F32" s="28"/>
    </row>
    <row r="33" spans="1:6" ht="24.75" thickBot="1" x14ac:dyDescent="0.3">
      <c r="A33" s="117" t="s">
        <v>16</v>
      </c>
      <c r="B33" s="118" t="s">
        <v>17</v>
      </c>
      <c r="C33" s="118" t="s">
        <v>18</v>
      </c>
      <c r="D33" s="117" t="s">
        <v>19</v>
      </c>
      <c r="E33" s="118" t="s">
        <v>20</v>
      </c>
      <c r="F33" s="117" t="s">
        <v>21</v>
      </c>
    </row>
    <row r="34" spans="1:6" ht="15.75" thickBot="1" x14ac:dyDescent="0.3">
      <c r="A34" s="151" t="s">
        <v>27</v>
      </c>
      <c r="B34" s="152" t="s">
        <v>78</v>
      </c>
      <c r="C34" s="152">
        <v>0.5</v>
      </c>
      <c r="D34" s="152" t="s">
        <v>84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68</v>
      </c>
      <c r="B35" s="154" t="s">
        <v>78</v>
      </c>
      <c r="C35" s="154">
        <v>0.5</v>
      </c>
      <c r="D35" s="154" t="s">
        <v>143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77</v>
      </c>
      <c r="B36" s="154" t="s">
        <v>78</v>
      </c>
      <c r="C36" s="154">
        <v>0.5</v>
      </c>
      <c r="D36" s="154" t="s">
        <v>143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63</v>
      </c>
      <c r="B37" s="156" t="s">
        <v>78</v>
      </c>
      <c r="C37" s="156">
        <v>0.5</v>
      </c>
      <c r="D37" s="156" t="s">
        <v>76</v>
      </c>
      <c r="E37" s="153">
        <v>40000</v>
      </c>
      <c r="F37" s="104">
        <f t="shared" si="1"/>
        <v>20000</v>
      </c>
    </row>
    <row r="38" spans="1:6" x14ac:dyDescent="0.25">
      <c r="A38" s="119" t="s">
        <v>25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26</v>
      </c>
      <c r="B40" s="26"/>
      <c r="C40" s="27"/>
      <c r="D40" s="27"/>
      <c r="E40" s="28"/>
      <c r="F40" s="28"/>
    </row>
    <row r="41" spans="1:6" ht="24.75" thickBot="1" x14ac:dyDescent="0.3">
      <c r="A41" s="32" t="s">
        <v>16</v>
      </c>
      <c r="B41" s="32" t="s">
        <v>17</v>
      </c>
      <c r="C41" s="32" t="s">
        <v>18</v>
      </c>
      <c r="D41" s="32" t="s">
        <v>19</v>
      </c>
      <c r="E41" s="33" t="s">
        <v>20</v>
      </c>
      <c r="F41" s="32" t="s">
        <v>21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28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29</v>
      </c>
      <c r="B46" s="26"/>
      <c r="C46" s="27"/>
      <c r="D46" s="27"/>
      <c r="E46" s="28"/>
      <c r="F46" s="28"/>
    </row>
    <row r="47" spans="1:6" ht="24.75" thickBot="1" x14ac:dyDescent="0.3">
      <c r="A47" s="33" t="s">
        <v>30</v>
      </c>
      <c r="B47" s="33" t="s">
        <v>31</v>
      </c>
      <c r="C47" s="33" t="s">
        <v>32</v>
      </c>
      <c r="D47" s="33" t="s">
        <v>19</v>
      </c>
      <c r="E47" s="33" t="s">
        <v>20</v>
      </c>
      <c r="F47" s="33" t="s">
        <v>21</v>
      </c>
    </row>
    <row r="48" spans="1:6" x14ac:dyDescent="0.25">
      <c r="A48" s="126" t="s">
        <v>64</v>
      </c>
      <c r="B48" s="123"/>
      <c r="C48" s="123"/>
      <c r="D48" s="123"/>
      <c r="E48" s="124"/>
      <c r="F48" s="125"/>
    </row>
    <row r="49" spans="1:6" x14ac:dyDescent="0.25">
      <c r="A49" s="158" t="s">
        <v>149</v>
      </c>
      <c r="B49" s="154" t="s">
        <v>79</v>
      </c>
      <c r="C49" s="154">
        <v>150</v>
      </c>
      <c r="D49" s="154" t="s">
        <v>147</v>
      </c>
      <c r="E49" s="155">
        <v>500</v>
      </c>
      <c r="F49" s="102">
        <f>E49*C49</f>
        <v>75000</v>
      </c>
    </row>
    <row r="50" spans="1:6" x14ac:dyDescent="0.25">
      <c r="A50" s="135" t="s">
        <v>33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79</v>
      </c>
      <c r="C51" s="154">
        <v>250</v>
      </c>
      <c r="D51" s="154" t="s">
        <v>147</v>
      </c>
      <c r="E51" s="155">
        <v>280</v>
      </c>
      <c r="F51" s="102">
        <f>E51*C51</f>
        <v>70000</v>
      </c>
    </row>
    <row r="52" spans="1:6" x14ac:dyDescent="0.25">
      <c r="A52" s="162" t="s">
        <v>136</v>
      </c>
      <c r="B52" s="154" t="s">
        <v>79</v>
      </c>
      <c r="C52" s="154">
        <v>100</v>
      </c>
      <c r="D52" s="154" t="s">
        <v>83</v>
      </c>
      <c r="E52" s="155">
        <v>980</v>
      </c>
      <c r="F52" s="102">
        <f>E52*C52</f>
        <v>98000</v>
      </c>
    </row>
    <row r="53" spans="1:6" x14ac:dyDescent="0.25">
      <c r="A53" s="135" t="s">
        <v>80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81</v>
      </c>
      <c r="B54" s="154" t="s">
        <v>82</v>
      </c>
      <c r="C54" s="154">
        <v>1.5</v>
      </c>
      <c r="D54" s="154" t="s">
        <v>84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150</v>
      </c>
      <c r="B55" s="154" t="s">
        <v>82</v>
      </c>
      <c r="C55" s="154">
        <v>1.5</v>
      </c>
      <c r="D55" s="154" t="s">
        <v>83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151</v>
      </c>
      <c r="B57" s="154" t="s">
        <v>82</v>
      </c>
      <c r="C57" s="154">
        <v>0.75</v>
      </c>
      <c r="D57" s="154" t="s">
        <v>75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69</v>
      </c>
      <c r="B58" s="156" t="s">
        <v>17</v>
      </c>
      <c r="C58" s="156">
        <v>160</v>
      </c>
      <c r="D58" s="156" t="s">
        <v>133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31</v>
      </c>
      <c r="C62" s="33" t="s">
        <v>32</v>
      </c>
      <c r="D62" s="32" t="s">
        <v>19</v>
      </c>
      <c r="E62" s="33" t="s">
        <v>20</v>
      </c>
      <c r="F62" s="32" t="s">
        <v>21</v>
      </c>
    </row>
    <row r="63" spans="1:6" ht="15.75" thickBot="1" x14ac:dyDescent="0.3">
      <c r="A63" s="167" t="s">
        <v>152</v>
      </c>
      <c r="B63" s="168" t="s">
        <v>153</v>
      </c>
      <c r="C63" s="168">
        <v>4</v>
      </c>
      <c r="D63" s="168" t="s">
        <v>133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302" t="s">
        <v>51</v>
      </c>
      <c r="B82" s="303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30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134</v>
      </c>
      <c r="C93" s="95"/>
      <c r="D93" s="96"/>
      <c r="E93" s="53"/>
      <c r="F93" s="55"/>
    </row>
    <row r="94" spans="1:6" x14ac:dyDescent="0.25">
      <c r="A94" s="97" t="s">
        <v>66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67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Bovinos leche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2022-05-13T13:35:48Z</cp:lastPrinted>
  <dcterms:created xsi:type="dcterms:W3CDTF">2020-11-27T12:49:26Z</dcterms:created>
  <dcterms:modified xsi:type="dcterms:W3CDTF">2022-06-21T22:40:01Z</dcterms:modified>
</cp:coreProperties>
</file>