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TA CRUZ\junio sta cruz\"/>
    </mc:Choice>
  </mc:AlternateContent>
  <bookViews>
    <workbookView xWindow="0" yWindow="0" windowWidth="19200" windowHeight="11595"/>
  </bookViews>
  <sheets>
    <sheet name="MAIZ GRANO" sheetId="1" r:id="rId1"/>
  </sheets>
  <definedNames>
    <definedName name="_xlnm.Print_Area" localSheetId="0">'MAIZ GRANO'!$A$1:$G$94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F56" i="1"/>
  <c r="F50" i="1"/>
  <c r="G56" i="1"/>
  <c r="G11" i="1" l="1"/>
  <c r="C86" i="1"/>
  <c r="C84" i="1"/>
  <c r="C83" i="1"/>
  <c r="C82" i="1"/>
  <c r="G63" i="1" l="1"/>
  <c r="G64" i="1" s="1"/>
  <c r="G58" i="1"/>
  <c r="G55" i="1"/>
  <c r="G53" i="1"/>
  <c r="G52" i="1"/>
  <c r="G50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22" i="1"/>
  <c r="G21" i="1"/>
  <c r="G20" i="1"/>
  <c r="G69" i="1" l="1"/>
  <c r="G59" i="1"/>
  <c r="C85" i="1" s="1"/>
  <c r="G23" i="1"/>
  <c r="G46" i="1"/>
  <c r="G66" i="1" l="1"/>
  <c r="G67" i="1" s="1"/>
  <c r="G68" i="1" l="1"/>
  <c r="C87" i="1"/>
  <c r="C88" i="1" l="1"/>
  <c r="G70" i="1"/>
  <c r="E93" i="1"/>
  <c r="D93" i="1"/>
  <c r="C93" i="1"/>
  <c r="D82" i="1" l="1"/>
  <c r="D86" i="1"/>
  <c r="D84" i="1"/>
  <c r="D85" i="1"/>
  <c r="D87" i="1"/>
  <c r="D88" i="1" l="1"/>
</calcChain>
</file>

<file path=xl/sharedStrings.xml><?xml version="1.0" encoding="utf-8"?>
<sst xmlns="http://schemas.openxmlformats.org/spreadsheetml/2006/main" count="169" uniqueCount="109">
  <si>
    <t>RUBRO o CULTIVO</t>
  </si>
  <si>
    <t>MAIZ GRANO</t>
  </si>
  <si>
    <t>VARIEDAD</t>
  </si>
  <si>
    <t>Pioneer 37W05,Pioneer 35A52,Pioneer P1098 y Pioneer 3335</t>
  </si>
  <si>
    <t>FECHA ESTIMADA  PRECIO VENTA</t>
  </si>
  <si>
    <t>Mayo</t>
  </si>
  <si>
    <t>NIVEL TECNOLOGICO</t>
  </si>
  <si>
    <t>Medio</t>
  </si>
  <si>
    <t>REGION</t>
  </si>
  <si>
    <t>Lib. B. O'Higgins</t>
  </si>
  <si>
    <t>INGRESO ESPERADO, con IVA ($)</t>
  </si>
  <si>
    <t>AREA</t>
  </si>
  <si>
    <t>Santa Cruz</t>
  </si>
  <si>
    <t>DESTINO PRODUCCION</t>
  </si>
  <si>
    <t>Mercado mayorista local</t>
  </si>
  <si>
    <t>COMUNA/LOCALIDAD</t>
  </si>
  <si>
    <t>Todas</t>
  </si>
  <si>
    <t>FECHA DE VENTA</t>
  </si>
  <si>
    <t>FECHA PRECIO INSUMOS</t>
  </si>
  <si>
    <t>CONTINGENCIA</t>
  </si>
  <si>
    <t>COSTOS DIRECTOS DE PRODUCCION POR HECTAREA (Incluye IVA)</t>
  </si>
  <si>
    <t>MANO DE OBRA</t>
  </si>
  <si>
    <t>Labores</t>
  </si>
  <si>
    <t>Unidad</t>
  </si>
  <si>
    <t>N° Jornadas</t>
  </si>
  <si>
    <t xml:space="preserve"> Precio Unitario ($) </t>
  </si>
  <si>
    <t xml:space="preserve"> Sub Total ($) </t>
  </si>
  <si>
    <t>Riego Pre-Siembra</t>
  </si>
  <si>
    <t>JH</t>
  </si>
  <si>
    <t>Sept-Octubre</t>
  </si>
  <si>
    <t>Movimiento Insumos Siembra</t>
  </si>
  <si>
    <t>Octubre-Marzo</t>
  </si>
  <si>
    <t>Subtotal Jornadas Hombre</t>
  </si>
  <si>
    <t>JORNADAS ANIMAL</t>
  </si>
  <si>
    <t>Subtotal Jornadas Animal</t>
  </si>
  <si>
    <t>MAQUINARIA</t>
  </si>
  <si>
    <t>Picar caña</t>
  </si>
  <si>
    <t>JM</t>
  </si>
  <si>
    <t xml:space="preserve">Mayo </t>
  </si>
  <si>
    <t>Aplicación de nitrógeno</t>
  </si>
  <si>
    <t>Rastraje</t>
  </si>
  <si>
    <t>Aradura (arado de vertedera)</t>
  </si>
  <si>
    <t>Agosto - Sept</t>
  </si>
  <si>
    <t>Rastraje (Incorp. Herb/Insect.)</t>
  </si>
  <si>
    <t>Aplicación de Herbic./Insect.)</t>
  </si>
  <si>
    <t>Aplicación Herb. Post. Emerg</t>
  </si>
  <si>
    <t>Octubre-Noviembre</t>
  </si>
  <si>
    <t>Acarreo de insumos</t>
  </si>
  <si>
    <t>Siembra y fertilización</t>
  </si>
  <si>
    <t>Trazado de acequias</t>
  </si>
  <si>
    <t>Cultivador/Aporca/Fert Nitrog.</t>
  </si>
  <si>
    <t>Nov.-Diciembre</t>
  </si>
  <si>
    <t>Cosecha con automotriz</t>
  </si>
  <si>
    <t>Marzo-Abril</t>
  </si>
  <si>
    <t>Subtotal Jornadas Maquinaria</t>
  </si>
  <si>
    <t>INSUMOS</t>
  </si>
  <si>
    <t>Insumos</t>
  </si>
  <si>
    <t>Cantidad</t>
  </si>
  <si>
    <t>Semilla</t>
  </si>
  <si>
    <t>kg</t>
  </si>
  <si>
    <t>Sept - Octubre</t>
  </si>
  <si>
    <t>FERTILIZANTES</t>
  </si>
  <si>
    <t>Urea</t>
  </si>
  <si>
    <t>Mezcla maicera</t>
  </si>
  <si>
    <t>HERBICIDAS</t>
  </si>
  <si>
    <t>Primagram Gold 660 SC</t>
  </si>
  <si>
    <t>lt</t>
  </si>
  <si>
    <t>INSECTICIDAS</t>
  </si>
  <si>
    <t>Pounce</t>
  </si>
  <si>
    <t>Subtotal Insumos</t>
  </si>
  <si>
    <t>OTROS</t>
  </si>
  <si>
    <t>Item</t>
  </si>
  <si>
    <t>Fletes</t>
  </si>
  <si>
    <t>Enero- Septiembre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</si>
  <si>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</si>
  <si>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</si>
  <si>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</si>
  <si>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</si>
  <si>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</si>
  <si>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</si>
  <si>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Los precios de los insumos y productos se expresan con IVA.</t>
  </si>
  <si>
    <t>2. El  costo de la mano de obra incluye impuestos e imposiciones.</t>
  </si>
  <si>
    <t>3. El precio de los insumos incluye el transporte hasta el predio.</t>
  </si>
  <si>
    <t>4. El costo de la maquinaria incluye el costo del operador, combustible y arriendo del equipo.</t>
  </si>
  <si>
    <t>5. Los insumos aplicados (tipo y dosis) están referidos al Área en particular.</t>
  </si>
  <si>
    <t>6. El precio esperado por ventas corresponde al precio colocado en el domicilio del comprador.</t>
  </si>
  <si>
    <t>Epoca (mes)</t>
  </si>
  <si>
    <t>Heladas, lluvias otoñales, sequia</t>
  </si>
  <si>
    <t>Lt</t>
  </si>
  <si>
    <r>
      <rPr>
        <b/>
        <sz val="7"/>
        <rFont val="Arial Narrow"/>
        <family val="2"/>
      </rPr>
      <t>Fuente:</t>
    </r>
    <r>
      <rPr>
        <sz val="7"/>
        <rFont val="Arial Narrow"/>
        <family val="2"/>
      </rPr>
      <t xml:space="preserve"> INDAP</t>
    </r>
  </si>
  <si>
    <r>
      <rPr>
        <b/>
        <u/>
        <sz val="7"/>
        <rFont val="Arial Narrow"/>
        <family val="2"/>
      </rPr>
      <t>Notas</t>
    </r>
    <r>
      <rPr>
        <b/>
        <sz val="7"/>
        <rFont val="Arial Narrow"/>
        <family val="2"/>
      </rPr>
      <t>:</t>
    </r>
  </si>
  <si>
    <t>RENDIMIENTO (qq/ha)</t>
  </si>
  <si>
    <t>PRECIO ESPERADO ($/qq)</t>
  </si>
  <si>
    <t xml:space="preserve">Riegos 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</si>
  <si>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</si>
  <si>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</si>
  <si>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</si>
  <si>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</si>
  <si>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</si>
  <si>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</si>
  <si>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</si>
  <si>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</si>
  <si>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</si>
  <si>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($/qq)</t>
  </si>
  <si>
    <t>Rendimiento  qq/)</t>
  </si>
  <si>
    <t>Costo unitario ($/ qq) (*)</t>
  </si>
  <si>
    <t>(*): Este valor representa el valor mìnimo de venta del producto</t>
  </si>
  <si>
    <t>Junio</t>
  </si>
  <si>
    <t>Raker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</si>
</sst>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64" formatCode="_-* #,##0.00\ _$_-;\-* #,##0.00\ _$_-;_-* &quot;-&quot;??\ _$_-;_-@_-"/>
    <numFmt numFmtId="165" formatCode="_-* #,##0_-;\-* #,##0_-;_-* &quot;-&quot;??_-;_-@_-"/>
    <numFmt numFmtId="166" formatCode="#,##0_ ;\-#,##0\ "/>
    <numFmt numFmtId="167" formatCode="0.0"/>
    <numFmt numFmtId="168" formatCode="&quot; &quot;* #,##0&quot; &quot;;&quot; &quot;* &quot;-&quot;#,##0&quot; &quot;;&quot; &quot;* &quot;-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Arial Narrow"/>
      <family val="2"/>
    </font>
    <font>
      <sz val="9"/>
      <color rgb="FF000000"/>
      <name val="Arial Narrow"/>
      <family val="2"/>
    </font>
    <font>
      <sz val="11"/>
      <color theme="1"/>
      <name val="Arial Narrow"/>
      <family val="2"/>
    </font>
    <font>
      <b/>
      <i/>
      <sz val="9"/>
      <color rgb="FF000000"/>
      <name val="Arial Narrow"/>
      <family val="2"/>
    </font>
    <font>
      <sz val="9"/>
      <color rgb="FFFFFFFF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rgb="FF000000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u/>
      <sz val="7"/>
      <name val="Arial Narrow"/>
      <family val="2"/>
    </font>
    <font>
      <sz val="7"/>
      <color indexed="8"/>
      <name val="Calibri"/>
      <family val="2"/>
    </font>
    <font>
      <b/>
      <sz val="7"/>
      <name val="Calibri"/>
      <family val="2"/>
    </font>
    <font>
      <sz val="7"/>
      <name val="Calibri"/>
      <family val="2"/>
    </font>
    <font>
      <b/>
      <sz val="7"/>
      <color indexed="9"/>
      <name val="Calibri"/>
      <family val="2"/>
    </font>
    <font>
      <sz val="8"/>
      <color indexed="9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88302"/>
        <bgColor rgb="FF000000"/>
      </patternFill>
    </fill>
    <fill>
      <patternFill patternType="solid">
        <fgColor rgb="FF29CDD1"/>
        <bgColor rgb="FF000000"/>
      </patternFill>
    </fill>
    <fill>
      <patternFill patternType="solid">
        <fgColor rgb="FFF88302"/>
        <bgColor rgb="FF008080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103">
    <xf numFmtId="0" fontId="0" fillId="0" borderId="0" xfId="0"/>
    <xf numFmtId="0" fontId="3" fillId="4" borderId="2" xfId="2" applyFont="1" applyFill="1" applyBorder="1" applyAlignment="1">
      <alignment wrapText="1"/>
    </xf>
    <xf numFmtId="0" fontId="4" fillId="0" borderId="3" xfId="0" applyFont="1" applyFill="1" applyBorder="1" applyAlignment="1">
      <alignment horizontal="right"/>
    </xf>
    <xf numFmtId="0" fontId="4" fillId="0" borderId="0" xfId="0" applyFont="1" applyFill="1" applyBorder="1"/>
    <xf numFmtId="3" fontId="4" fillId="0" borderId="3" xfId="0" applyNumberFormat="1" applyFont="1" applyFill="1" applyBorder="1"/>
    <xf numFmtId="0" fontId="5" fillId="0" borderId="0" xfId="0" applyFont="1" applyFill="1" applyBorder="1"/>
    <xf numFmtId="0" fontId="4" fillId="0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right" wrapText="1"/>
    </xf>
    <xf numFmtId="165" fontId="4" fillId="2" borderId="5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/>
    </xf>
    <xf numFmtId="165" fontId="4" fillId="2" borderId="5" xfId="1" applyNumberFormat="1" applyFont="1" applyFill="1" applyBorder="1" applyAlignment="1">
      <alignment horizontal="right"/>
    </xf>
    <xf numFmtId="0" fontId="4" fillId="0" borderId="4" xfId="0" applyFont="1" applyFill="1" applyBorder="1"/>
    <xf numFmtId="0" fontId="4" fillId="0" borderId="5" xfId="0" applyFont="1" applyFill="1" applyBorder="1"/>
    <xf numFmtId="165" fontId="4" fillId="2" borderId="3" xfId="1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right"/>
    </xf>
    <xf numFmtId="14" fontId="4" fillId="0" borderId="3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14" fontId="4" fillId="0" borderId="0" xfId="0" applyNumberFormat="1" applyFont="1" applyFill="1" applyBorder="1"/>
    <xf numFmtId="0" fontId="4" fillId="0" borderId="0" xfId="0" applyFont="1" applyFill="1" applyBorder="1" applyAlignment="1">
      <alignment horizontal="justify" wrapText="1"/>
    </xf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3" borderId="1" xfId="2" applyFont="1" applyFill="1" applyBorder="1" applyAlignment="1">
      <alignment wrapText="1"/>
    </xf>
    <xf numFmtId="0" fontId="3" fillId="4" borderId="14" xfId="2" applyFont="1" applyFill="1" applyBorder="1" applyAlignment="1">
      <alignment horizontal="center" wrapText="1"/>
    </xf>
    <xf numFmtId="0" fontId="3" fillId="4" borderId="14" xfId="2" applyFont="1" applyFill="1" applyBorder="1" applyAlignment="1" applyProtection="1">
      <alignment horizontal="center" wrapText="1"/>
      <protection locked="0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166" fontId="4" fillId="0" borderId="3" xfId="1" applyNumberFormat="1" applyFont="1" applyFill="1" applyBorder="1" applyAlignment="1">
      <alignment horizontal="center"/>
    </xf>
    <xf numFmtId="3" fontId="7" fillId="4" borderId="7" xfId="2" applyNumberFormat="1" applyFont="1" applyFill="1" applyBorder="1" applyAlignment="1">
      <alignment horizontal="center"/>
    </xf>
    <xf numFmtId="165" fontId="4" fillId="0" borderId="0" xfId="1" applyNumberFormat="1" applyFont="1" applyFill="1" applyBorder="1"/>
    <xf numFmtId="0" fontId="3" fillId="4" borderId="1" xfId="2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3" fontId="7" fillId="4" borderId="1" xfId="2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8" fillId="0" borderId="3" xfId="0" applyFont="1" applyFill="1" applyBorder="1"/>
    <xf numFmtId="0" fontId="8" fillId="0" borderId="3" xfId="0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0" fontId="9" fillId="0" borderId="3" xfId="0" applyFont="1" applyFill="1" applyBorder="1"/>
    <xf numFmtId="0" fontId="10" fillId="0" borderId="0" xfId="0" applyFont="1" applyFill="1" applyBorder="1"/>
    <xf numFmtId="0" fontId="3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167" fontId="7" fillId="3" borderId="9" xfId="0" applyNumberFormat="1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 vertical="center"/>
    </xf>
    <xf numFmtId="3" fontId="7" fillId="3" borderId="9" xfId="1" applyNumberFormat="1" applyFont="1" applyFill="1" applyBorder="1" applyAlignment="1">
      <alignment horizontal="center" vertical="center"/>
    </xf>
    <xf numFmtId="3" fontId="3" fillId="3" borderId="10" xfId="1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67" fontId="7" fillId="4" borderId="9" xfId="0" applyNumberFormat="1" applyFont="1" applyFill="1" applyBorder="1" applyAlignment="1">
      <alignment horizontal="center" vertical="center"/>
    </xf>
    <xf numFmtId="3" fontId="7" fillId="4" borderId="9" xfId="0" applyNumberFormat="1" applyFont="1" applyFill="1" applyBorder="1" applyAlignment="1">
      <alignment horizontal="center" vertical="center"/>
    </xf>
    <xf numFmtId="3" fontId="7" fillId="4" borderId="9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167" fontId="7" fillId="3" borderId="12" xfId="0" applyNumberFormat="1" applyFont="1" applyFill="1" applyBorder="1" applyAlignment="1">
      <alignment horizontal="center" vertical="center"/>
    </xf>
    <xf numFmtId="3" fontId="7" fillId="3" borderId="12" xfId="0" applyNumberFormat="1" applyFont="1" applyFill="1" applyBorder="1" applyAlignment="1">
      <alignment horizontal="center" vertical="center"/>
    </xf>
    <xf numFmtId="3" fontId="7" fillId="3" borderId="12" xfId="1" applyNumberFormat="1" applyFont="1" applyFill="1" applyBorder="1" applyAlignment="1">
      <alignment horizontal="center" vertical="center"/>
    </xf>
    <xf numFmtId="3" fontId="3" fillId="3" borderId="13" xfId="1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14" fillId="0" borderId="0" xfId="0" applyFont="1" applyFill="1" applyBorder="1" applyAlignment="1"/>
    <xf numFmtId="49" fontId="15" fillId="6" borderId="15" xfId="0" applyNumberFormat="1" applyFont="1" applyFill="1" applyBorder="1" applyAlignment="1">
      <alignment vertical="center"/>
    </xf>
    <xf numFmtId="49" fontId="15" fillId="6" borderId="16" xfId="0" applyNumberFormat="1" applyFont="1" applyFill="1" applyBorder="1" applyAlignment="1">
      <alignment horizontal="center" vertical="center"/>
    </xf>
    <xf numFmtId="49" fontId="16" fillId="6" borderId="17" xfId="0" applyNumberFormat="1" applyFont="1" applyFill="1" applyBorder="1" applyAlignment="1">
      <alignment horizontal="center"/>
    </xf>
    <xf numFmtId="49" fontId="15" fillId="0" borderId="18" xfId="0" applyNumberFormat="1" applyFont="1" applyFill="1" applyBorder="1" applyAlignment="1">
      <alignment vertical="center"/>
    </xf>
    <xf numFmtId="3" fontId="15" fillId="0" borderId="19" xfId="0" applyNumberFormat="1" applyFont="1" applyFill="1" applyBorder="1" applyAlignment="1">
      <alignment vertical="center"/>
    </xf>
    <xf numFmtId="9" fontId="16" fillId="0" borderId="20" xfId="0" applyNumberFormat="1" applyFont="1" applyFill="1" applyBorder="1" applyAlignment="1"/>
    <xf numFmtId="168" fontId="15" fillId="0" borderId="19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49" fontId="15" fillId="6" borderId="21" xfId="0" applyNumberFormat="1" applyFont="1" applyFill="1" applyBorder="1" applyAlignment="1">
      <alignment vertical="center"/>
    </xf>
    <xf numFmtId="168" fontId="15" fillId="6" borderId="22" xfId="0" applyNumberFormat="1" applyFont="1" applyFill="1" applyBorder="1" applyAlignment="1">
      <alignment vertical="center"/>
    </xf>
    <xf numFmtId="9" fontId="15" fillId="6" borderId="23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8" fillId="0" borderId="24" xfId="0" applyFont="1" applyFill="1" applyBorder="1" applyAlignment="1">
      <alignment vertical="center"/>
    </xf>
    <xf numFmtId="0" fontId="17" fillId="0" borderId="24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41" fontId="15" fillId="6" borderId="21" xfId="3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165" fontId="5" fillId="0" borderId="0" xfId="0" applyNumberFormat="1" applyFont="1" applyFill="1" applyBorder="1"/>
    <xf numFmtId="0" fontId="7" fillId="4" borderId="7" xfId="2" applyFont="1" applyFill="1" applyBorder="1" applyAlignment="1">
      <alignment horizontal="left"/>
    </xf>
    <xf numFmtId="0" fontId="3" fillId="4" borderId="4" xfId="2" applyFont="1" applyFill="1" applyBorder="1" applyAlignment="1">
      <alignment horizontal="left" wrapText="1"/>
    </xf>
    <xf numFmtId="0" fontId="3" fillId="4" borderId="5" xfId="2" applyFont="1" applyFill="1" applyBorder="1" applyAlignment="1">
      <alignment horizontal="left" wrapText="1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4" fillId="0" borderId="4" xfId="0" applyFont="1" applyFill="1" applyBorder="1"/>
    <xf numFmtId="0" fontId="4" fillId="0" borderId="5" xfId="0" applyFont="1" applyFill="1" applyBorder="1"/>
    <xf numFmtId="0" fontId="3" fillId="4" borderId="0" xfId="2" applyFont="1" applyFill="1" applyBorder="1" applyAlignment="1">
      <alignment horizontal="center" wrapText="1"/>
    </xf>
    <xf numFmtId="0" fontId="7" fillId="4" borderId="1" xfId="2" applyFont="1" applyFill="1" applyBorder="1" applyAlignment="1">
      <alignment horizontal="left"/>
    </xf>
    <xf numFmtId="0" fontId="19" fillId="0" borderId="3" xfId="0" applyFont="1" applyFill="1" applyBorder="1"/>
    <xf numFmtId="0" fontId="19" fillId="0" borderId="3" xfId="0" applyFont="1" applyFill="1" applyBorder="1" applyAlignment="1">
      <alignment horizontal="center"/>
    </xf>
    <xf numFmtId="3" fontId="19" fillId="0" borderId="3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19845</xdr:colOff>
      <xdr:row>5</xdr:row>
      <xdr:rowOff>133287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69726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H94"/>
  <sheetViews>
    <sheetView tabSelected="1" zoomScale="95" zoomScaleNormal="95" workbookViewId="0">
      <selection sqref="A1:G94"/>
    </sheetView>
  </sheetViews>
  <sheetFormatPr baseColWidth="10" defaultColWidth="11.42578125" defaultRowHeight="16.5" x14ac:dyDescent="0.3"/>
  <cols>
    <col min="1" max="1" width="11.42578125" style="5"/>
    <col min="2" max="2" width="26" style="5" customWidth="1"/>
    <col min="3" max="3" width="16.42578125" style="5" customWidth="1"/>
    <col min="4" max="4" width="9.42578125" style="5" customWidth="1"/>
    <col min="5" max="5" width="19.140625" style="5" customWidth="1"/>
    <col min="6" max="6" width="15" style="5" customWidth="1"/>
    <col min="7" max="7" width="14.140625" style="5" customWidth="1"/>
    <col min="8" max="16384" width="11.42578125" style="5"/>
  </cols>
  <sheetData>
    <row r="8" spans="2:8" x14ac:dyDescent="0.3">
      <c r="B8" s="1" t="s">
        <v>0</v>
      </c>
      <c r="C8" s="2" t="s">
        <v>1</v>
      </c>
      <c r="D8" s="3"/>
      <c r="E8" s="89" t="s">
        <v>91</v>
      </c>
      <c r="F8" s="90"/>
      <c r="G8" s="4">
        <v>150</v>
      </c>
    </row>
    <row r="9" spans="2:8" ht="41.25" x14ac:dyDescent="0.3">
      <c r="B9" s="6" t="s">
        <v>2</v>
      </c>
      <c r="C9" s="7" t="s">
        <v>3</v>
      </c>
      <c r="D9" s="3"/>
      <c r="E9" s="91" t="s">
        <v>4</v>
      </c>
      <c r="F9" s="92"/>
      <c r="G9" s="8" t="s">
        <v>5</v>
      </c>
    </row>
    <row r="10" spans="2:8" x14ac:dyDescent="0.3">
      <c r="B10" s="6" t="s">
        <v>6</v>
      </c>
      <c r="C10" s="9" t="s">
        <v>7</v>
      </c>
      <c r="D10" s="3"/>
      <c r="E10" s="93" t="s">
        <v>92</v>
      </c>
      <c r="F10" s="94"/>
      <c r="G10" s="10">
        <v>30000</v>
      </c>
    </row>
    <row r="11" spans="2:8" x14ac:dyDescent="0.3">
      <c r="B11" s="6" t="s">
        <v>8</v>
      </c>
      <c r="C11" s="2" t="s">
        <v>9</v>
      </c>
      <c r="D11" s="3"/>
      <c r="E11" s="11" t="s">
        <v>10</v>
      </c>
      <c r="F11" s="12"/>
      <c r="G11" s="13">
        <f>+G10*G8</f>
        <v>4500000</v>
      </c>
      <c r="H11" s="87"/>
    </row>
    <row r="12" spans="2:8" ht="27.75" x14ac:dyDescent="0.3">
      <c r="B12" s="6" t="s">
        <v>11</v>
      </c>
      <c r="C12" s="2" t="s">
        <v>12</v>
      </c>
      <c r="D12" s="3"/>
      <c r="E12" s="93" t="s">
        <v>13</v>
      </c>
      <c r="F12" s="94"/>
      <c r="G12" s="14" t="s">
        <v>14</v>
      </c>
    </row>
    <row r="13" spans="2:8" x14ac:dyDescent="0.3">
      <c r="B13" s="6" t="s">
        <v>15</v>
      </c>
      <c r="C13" s="2" t="s">
        <v>16</v>
      </c>
      <c r="D13" s="3"/>
      <c r="E13" s="93" t="s">
        <v>17</v>
      </c>
      <c r="F13" s="94"/>
      <c r="G13" s="15" t="s">
        <v>5</v>
      </c>
    </row>
    <row r="14" spans="2:8" ht="27.75" x14ac:dyDescent="0.3">
      <c r="B14" s="6" t="s">
        <v>18</v>
      </c>
      <c r="C14" s="16" t="s">
        <v>107</v>
      </c>
      <c r="D14" s="3"/>
      <c r="E14" s="95" t="s">
        <v>19</v>
      </c>
      <c r="F14" s="96"/>
      <c r="G14" s="14" t="s">
        <v>87</v>
      </c>
    </row>
    <row r="15" spans="2:8" x14ac:dyDescent="0.3">
      <c r="B15" s="17"/>
      <c r="C15" s="18"/>
      <c r="D15" s="3"/>
      <c r="E15" s="3"/>
      <c r="F15" s="3"/>
      <c r="G15" s="19"/>
    </row>
    <row r="16" spans="2:8" x14ac:dyDescent="0.3">
      <c r="B16" s="97" t="s">
        <v>20</v>
      </c>
      <c r="C16" s="97"/>
      <c r="D16" s="97"/>
      <c r="E16" s="97"/>
      <c r="F16" s="97"/>
      <c r="G16" s="97"/>
    </row>
    <row r="17" spans="2:7" x14ac:dyDescent="0.3">
      <c r="B17" s="3"/>
      <c r="C17" s="20"/>
      <c r="D17" s="20"/>
      <c r="E17" s="21"/>
      <c r="F17" s="3"/>
      <c r="G17" s="3"/>
    </row>
    <row r="18" spans="2:7" x14ac:dyDescent="0.3">
      <c r="B18" s="22" t="s">
        <v>21</v>
      </c>
      <c r="C18" s="3"/>
      <c r="D18" s="3"/>
      <c r="E18" s="3"/>
      <c r="F18" s="3"/>
      <c r="G18" s="3"/>
    </row>
    <row r="19" spans="2:7" x14ac:dyDescent="0.3">
      <c r="B19" s="23" t="s">
        <v>22</v>
      </c>
      <c r="C19" s="23" t="s">
        <v>23</v>
      </c>
      <c r="D19" s="23" t="s">
        <v>24</v>
      </c>
      <c r="E19" s="24" t="s">
        <v>86</v>
      </c>
      <c r="F19" s="23" t="s">
        <v>25</v>
      </c>
      <c r="G19" s="23" t="s">
        <v>26</v>
      </c>
    </row>
    <row r="20" spans="2:7" x14ac:dyDescent="0.3">
      <c r="B20" s="25" t="s">
        <v>27</v>
      </c>
      <c r="C20" s="26" t="s">
        <v>28</v>
      </c>
      <c r="D20" s="26">
        <v>1</v>
      </c>
      <c r="E20" s="26" t="s">
        <v>29</v>
      </c>
      <c r="F20" s="27">
        <v>25000</v>
      </c>
      <c r="G20" s="28">
        <f>D20*F20</f>
        <v>25000</v>
      </c>
    </row>
    <row r="21" spans="2:7" x14ac:dyDescent="0.3">
      <c r="B21" s="6" t="s">
        <v>30</v>
      </c>
      <c r="C21" s="26" t="s">
        <v>28</v>
      </c>
      <c r="D21" s="26">
        <v>1</v>
      </c>
      <c r="E21" s="26" t="s">
        <v>29</v>
      </c>
      <c r="F21" s="27">
        <v>25000</v>
      </c>
      <c r="G21" s="28">
        <f t="shared" ref="G21:G22" si="0">D21*F21</f>
        <v>25000</v>
      </c>
    </row>
    <row r="22" spans="2:7" x14ac:dyDescent="0.3">
      <c r="B22" s="25" t="s">
        <v>93</v>
      </c>
      <c r="C22" s="26" t="s">
        <v>28</v>
      </c>
      <c r="D22" s="26">
        <v>9</v>
      </c>
      <c r="E22" s="26" t="s">
        <v>31</v>
      </c>
      <c r="F22" s="27">
        <v>25000</v>
      </c>
      <c r="G22" s="28">
        <f t="shared" si="0"/>
        <v>225000</v>
      </c>
    </row>
    <row r="23" spans="2:7" x14ac:dyDescent="0.3">
      <c r="B23" s="88" t="s">
        <v>32</v>
      </c>
      <c r="C23" s="88"/>
      <c r="D23" s="88"/>
      <c r="E23" s="88"/>
      <c r="F23" s="88"/>
      <c r="G23" s="29">
        <f>SUM(G20:G22)</f>
        <v>275000</v>
      </c>
    </row>
    <row r="24" spans="2:7" x14ac:dyDescent="0.3">
      <c r="B24" s="3"/>
      <c r="C24" s="3"/>
      <c r="D24" s="3"/>
      <c r="E24" s="3"/>
      <c r="F24" s="30"/>
      <c r="G24" s="30"/>
    </row>
    <row r="25" spans="2:7" x14ac:dyDescent="0.3">
      <c r="B25" s="22" t="s">
        <v>33</v>
      </c>
      <c r="C25" s="3"/>
      <c r="D25" s="3"/>
      <c r="E25" s="3"/>
      <c r="F25" s="3"/>
      <c r="G25" s="3"/>
    </row>
    <row r="26" spans="2:7" x14ac:dyDescent="0.3">
      <c r="B26" s="31" t="s">
        <v>22</v>
      </c>
      <c r="C26" s="31" t="s">
        <v>23</v>
      </c>
      <c r="D26" s="31" t="s">
        <v>24</v>
      </c>
      <c r="E26" s="24" t="s">
        <v>86</v>
      </c>
      <c r="F26" s="31" t="s">
        <v>25</v>
      </c>
      <c r="G26" s="31" t="s">
        <v>26</v>
      </c>
    </row>
    <row r="27" spans="2:7" x14ac:dyDescent="0.3">
      <c r="B27" s="25"/>
      <c r="C27" s="6"/>
      <c r="D27" s="6"/>
      <c r="E27" s="25"/>
      <c r="F27" s="32"/>
      <c r="G27" s="25"/>
    </row>
    <row r="28" spans="2:7" x14ac:dyDescent="0.3">
      <c r="B28" s="98" t="s">
        <v>34</v>
      </c>
      <c r="C28" s="98"/>
      <c r="D28" s="98"/>
      <c r="E28" s="98"/>
      <c r="F28" s="98"/>
      <c r="G28" s="33"/>
    </row>
    <row r="29" spans="2:7" x14ac:dyDescent="0.3">
      <c r="B29" s="3"/>
      <c r="C29" s="3"/>
      <c r="D29" s="3"/>
      <c r="E29" s="3"/>
      <c r="F29" s="3"/>
      <c r="G29" s="34"/>
    </row>
    <row r="30" spans="2:7" x14ac:dyDescent="0.3">
      <c r="B30" s="22" t="s">
        <v>35</v>
      </c>
      <c r="C30" s="3"/>
      <c r="D30" s="3"/>
      <c r="E30" s="3"/>
      <c r="F30" s="3"/>
      <c r="G30" s="3"/>
    </row>
    <row r="31" spans="2:7" x14ac:dyDescent="0.3">
      <c r="B31" s="31" t="s">
        <v>22</v>
      </c>
      <c r="C31" s="31" t="s">
        <v>23</v>
      </c>
      <c r="D31" s="31" t="s">
        <v>24</v>
      </c>
      <c r="E31" s="24" t="s">
        <v>86</v>
      </c>
      <c r="F31" s="31" t="s">
        <v>25</v>
      </c>
      <c r="G31" s="31" t="s">
        <v>26</v>
      </c>
    </row>
    <row r="32" spans="2:7" x14ac:dyDescent="0.3">
      <c r="B32" s="35" t="s">
        <v>36</v>
      </c>
      <c r="C32" s="36" t="s">
        <v>37</v>
      </c>
      <c r="D32" s="36">
        <v>0.3</v>
      </c>
      <c r="E32" s="36" t="s">
        <v>38</v>
      </c>
      <c r="F32" s="37">
        <v>134550</v>
      </c>
      <c r="G32" s="37">
        <f t="shared" ref="G32:G45" si="1">+D32*F32</f>
        <v>40365</v>
      </c>
    </row>
    <row r="33" spans="2:7" x14ac:dyDescent="0.3">
      <c r="B33" s="35" t="s">
        <v>39</v>
      </c>
      <c r="C33" s="36" t="s">
        <v>37</v>
      </c>
      <c r="D33" s="36">
        <v>0.1</v>
      </c>
      <c r="E33" s="36" t="s">
        <v>38</v>
      </c>
      <c r="F33" s="37">
        <v>138000</v>
      </c>
      <c r="G33" s="37">
        <f t="shared" si="1"/>
        <v>13800</v>
      </c>
    </row>
    <row r="34" spans="2:7" x14ac:dyDescent="0.3">
      <c r="B34" s="35" t="s">
        <v>40</v>
      </c>
      <c r="C34" s="36" t="s">
        <v>37</v>
      </c>
      <c r="D34" s="36">
        <v>0.2</v>
      </c>
      <c r="E34" s="36" t="s">
        <v>38</v>
      </c>
      <c r="F34" s="37">
        <v>143750</v>
      </c>
      <c r="G34" s="37">
        <f t="shared" si="1"/>
        <v>28750</v>
      </c>
    </row>
    <row r="35" spans="2:7" x14ac:dyDescent="0.3">
      <c r="B35" s="35" t="s">
        <v>41</v>
      </c>
      <c r="C35" s="36" t="s">
        <v>37</v>
      </c>
      <c r="D35" s="36">
        <v>0.4</v>
      </c>
      <c r="E35" s="36" t="s">
        <v>42</v>
      </c>
      <c r="F35" s="37">
        <v>143750</v>
      </c>
      <c r="G35" s="37">
        <f t="shared" si="1"/>
        <v>57500</v>
      </c>
    </row>
    <row r="36" spans="2:7" x14ac:dyDescent="0.3">
      <c r="B36" s="35" t="s">
        <v>40</v>
      </c>
      <c r="C36" s="36" t="s">
        <v>37</v>
      </c>
      <c r="D36" s="36">
        <v>0.2</v>
      </c>
      <c r="E36" s="36" t="s">
        <v>42</v>
      </c>
      <c r="F36" s="37">
        <v>143750</v>
      </c>
      <c r="G36" s="37">
        <f t="shared" si="1"/>
        <v>28750</v>
      </c>
    </row>
    <row r="37" spans="2:7" x14ac:dyDescent="0.3">
      <c r="B37" s="35" t="s">
        <v>40</v>
      </c>
      <c r="C37" s="36" t="s">
        <v>37</v>
      </c>
      <c r="D37" s="36">
        <v>0.2</v>
      </c>
      <c r="E37" s="36" t="s">
        <v>42</v>
      </c>
      <c r="F37" s="37">
        <v>143750</v>
      </c>
      <c r="G37" s="37">
        <f t="shared" si="1"/>
        <v>28750</v>
      </c>
    </row>
    <row r="38" spans="2:7" x14ac:dyDescent="0.3">
      <c r="B38" s="35" t="s">
        <v>43</v>
      </c>
      <c r="C38" s="36" t="s">
        <v>37</v>
      </c>
      <c r="D38" s="36">
        <v>0.2</v>
      </c>
      <c r="E38" s="36" t="s">
        <v>29</v>
      </c>
      <c r="F38" s="37">
        <v>143750</v>
      </c>
      <c r="G38" s="37">
        <f t="shared" si="1"/>
        <v>28750</v>
      </c>
    </row>
    <row r="39" spans="2:7" x14ac:dyDescent="0.3">
      <c r="B39" s="35" t="s">
        <v>44</v>
      </c>
      <c r="C39" s="36" t="s">
        <v>37</v>
      </c>
      <c r="D39" s="36">
        <v>0.125</v>
      </c>
      <c r="E39" s="36" t="s">
        <v>29</v>
      </c>
      <c r="F39" s="37">
        <v>110400</v>
      </c>
      <c r="G39" s="37">
        <f t="shared" si="1"/>
        <v>13800</v>
      </c>
    </row>
    <row r="40" spans="2:7" x14ac:dyDescent="0.3">
      <c r="B40" s="35" t="s">
        <v>45</v>
      </c>
      <c r="C40" s="38" t="s">
        <v>37</v>
      </c>
      <c r="D40" s="38">
        <v>0.125</v>
      </c>
      <c r="E40" s="38" t="s">
        <v>46</v>
      </c>
      <c r="F40" s="39">
        <v>110400</v>
      </c>
      <c r="G40" s="37">
        <f t="shared" si="1"/>
        <v>13800</v>
      </c>
    </row>
    <row r="41" spans="2:7" x14ac:dyDescent="0.3">
      <c r="B41" s="35" t="s">
        <v>47</v>
      </c>
      <c r="C41" s="38" t="s">
        <v>37</v>
      </c>
      <c r="D41" s="38">
        <v>0.2</v>
      </c>
      <c r="E41" s="38" t="s">
        <v>29</v>
      </c>
      <c r="F41" s="39">
        <v>57500</v>
      </c>
      <c r="G41" s="37">
        <f t="shared" si="1"/>
        <v>11500</v>
      </c>
    </row>
    <row r="42" spans="2:7" x14ac:dyDescent="0.3">
      <c r="B42" s="35" t="s">
        <v>48</v>
      </c>
      <c r="C42" s="38" t="s">
        <v>37</v>
      </c>
      <c r="D42" s="38">
        <v>0.2</v>
      </c>
      <c r="E42" s="38" t="s">
        <v>29</v>
      </c>
      <c r="F42" s="39">
        <v>143750</v>
      </c>
      <c r="G42" s="37">
        <f t="shared" si="1"/>
        <v>28750</v>
      </c>
    </row>
    <row r="43" spans="2:7" x14ac:dyDescent="0.3">
      <c r="B43" s="35" t="s">
        <v>49</v>
      </c>
      <c r="C43" s="38" t="s">
        <v>37</v>
      </c>
      <c r="D43" s="38">
        <v>0.125</v>
      </c>
      <c r="E43" s="38" t="s">
        <v>29</v>
      </c>
      <c r="F43" s="39">
        <v>92000</v>
      </c>
      <c r="G43" s="37">
        <f t="shared" si="1"/>
        <v>11500</v>
      </c>
    </row>
    <row r="44" spans="2:7" x14ac:dyDescent="0.3">
      <c r="B44" s="35" t="s">
        <v>50</v>
      </c>
      <c r="C44" s="38" t="s">
        <v>37</v>
      </c>
      <c r="D44" s="38">
        <v>0.2</v>
      </c>
      <c r="E44" s="38" t="s">
        <v>51</v>
      </c>
      <c r="F44" s="39">
        <v>143750</v>
      </c>
      <c r="G44" s="37">
        <f t="shared" si="1"/>
        <v>28750</v>
      </c>
    </row>
    <row r="45" spans="2:7" x14ac:dyDescent="0.3">
      <c r="B45" s="35" t="s">
        <v>52</v>
      </c>
      <c r="C45" s="38" t="s">
        <v>37</v>
      </c>
      <c r="D45" s="38">
        <v>0.125</v>
      </c>
      <c r="E45" s="38" t="s">
        <v>53</v>
      </c>
      <c r="F45" s="39">
        <v>460000</v>
      </c>
      <c r="G45" s="37">
        <f t="shared" si="1"/>
        <v>57500</v>
      </c>
    </row>
    <row r="46" spans="2:7" x14ac:dyDescent="0.3">
      <c r="B46" s="88" t="s">
        <v>54</v>
      </c>
      <c r="C46" s="98"/>
      <c r="D46" s="98"/>
      <c r="E46" s="98"/>
      <c r="F46" s="98"/>
      <c r="G46" s="29">
        <f>SUM(G32:G45)</f>
        <v>392265</v>
      </c>
    </row>
    <row r="47" spans="2:7" x14ac:dyDescent="0.3">
      <c r="B47" s="40"/>
      <c r="C47" s="41"/>
      <c r="D47" s="42"/>
      <c r="E47" s="43"/>
      <c r="F47" s="44"/>
      <c r="G47" s="44"/>
    </row>
    <row r="48" spans="2:7" x14ac:dyDescent="0.3">
      <c r="B48" s="22" t="s">
        <v>55</v>
      </c>
      <c r="C48" s="3"/>
      <c r="D48" s="3"/>
      <c r="E48" s="3"/>
      <c r="F48" s="3"/>
      <c r="G48" s="3"/>
    </row>
    <row r="49" spans="2:7" x14ac:dyDescent="0.3">
      <c r="B49" s="31" t="s">
        <v>56</v>
      </c>
      <c r="C49" s="31" t="s">
        <v>23</v>
      </c>
      <c r="D49" s="31" t="s">
        <v>57</v>
      </c>
      <c r="E49" s="24" t="s">
        <v>86</v>
      </c>
      <c r="F49" s="31" t="s">
        <v>25</v>
      </c>
      <c r="G49" s="31" t="s">
        <v>26</v>
      </c>
    </row>
    <row r="50" spans="2:7" x14ac:dyDescent="0.3">
      <c r="B50" s="35" t="s">
        <v>58</v>
      </c>
      <c r="C50" s="36" t="s">
        <v>59</v>
      </c>
      <c r="D50" s="36">
        <v>2</v>
      </c>
      <c r="E50" s="36" t="s">
        <v>60</v>
      </c>
      <c r="F50" s="101">
        <f>136266*1.19</f>
        <v>162156.53999999998</v>
      </c>
      <c r="G50" s="37">
        <f>D50*F50</f>
        <v>324313.07999999996</v>
      </c>
    </row>
    <row r="51" spans="2:7" x14ac:dyDescent="0.3">
      <c r="B51" s="45" t="s">
        <v>61</v>
      </c>
      <c r="C51" s="36"/>
      <c r="D51" s="36"/>
      <c r="E51" s="36"/>
      <c r="F51" s="101"/>
      <c r="G51" s="37"/>
    </row>
    <row r="52" spans="2:7" x14ac:dyDescent="0.3">
      <c r="B52" s="35" t="s">
        <v>62</v>
      </c>
      <c r="C52" s="36" t="s">
        <v>59</v>
      </c>
      <c r="D52" s="36">
        <v>700</v>
      </c>
      <c r="E52" s="36" t="s">
        <v>29</v>
      </c>
      <c r="F52" s="101">
        <v>1361</v>
      </c>
      <c r="G52" s="37">
        <f t="shared" ref="G52:G53" si="2">D52*F52</f>
        <v>952700</v>
      </c>
    </row>
    <row r="53" spans="2:7" x14ac:dyDescent="0.3">
      <c r="B53" s="35" t="s">
        <v>63</v>
      </c>
      <c r="C53" s="36" t="s">
        <v>59</v>
      </c>
      <c r="D53" s="36">
        <v>500</v>
      </c>
      <c r="E53" s="36" t="s">
        <v>29</v>
      </c>
      <c r="F53" s="102">
        <v>1500</v>
      </c>
      <c r="G53" s="37">
        <f t="shared" si="2"/>
        <v>750000</v>
      </c>
    </row>
    <row r="54" spans="2:7" x14ac:dyDescent="0.3">
      <c r="B54" s="45" t="s">
        <v>64</v>
      </c>
      <c r="C54" s="36"/>
      <c r="D54" s="36"/>
      <c r="E54" s="36"/>
      <c r="F54" s="101"/>
      <c r="G54" s="37"/>
    </row>
    <row r="55" spans="2:7" x14ac:dyDescent="0.3">
      <c r="B55" s="35" t="s">
        <v>65</v>
      </c>
      <c r="C55" s="36" t="s">
        <v>66</v>
      </c>
      <c r="D55" s="36">
        <v>4</v>
      </c>
      <c r="E55" s="36" t="s">
        <v>29</v>
      </c>
      <c r="F55" s="101">
        <v>13755</v>
      </c>
      <c r="G55" s="37">
        <f t="shared" ref="G55:G58" si="3">D55*F55</f>
        <v>55020</v>
      </c>
    </row>
    <row r="56" spans="2:7" x14ac:dyDescent="0.3">
      <c r="B56" s="99" t="s">
        <v>108</v>
      </c>
      <c r="C56" s="100" t="s">
        <v>88</v>
      </c>
      <c r="D56" s="100">
        <v>0.1</v>
      </c>
      <c r="E56" s="100" t="s">
        <v>46</v>
      </c>
      <c r="F56" s="101">
        <f>334032*1.19</f>
        <v>397498.07999999996</v>
      </c>
      <c r="G56" s="101">
        <f t="shared" si="3"/>
        <v>39749.807999999997</v>
      </c>
    </row>
    <row r="57" spans="2:7" x14ac:dyDescent="0.3">
      <c r="B57" s="45" t="s">
        <v>67</v>
      </c>
      <c r="C57" s="36"/>
      <c r="D57" s="36"/>
      <c r="E57" s="36"/>
      <c r="F57" s="101"/>
      <c r="G57" s="37"/>
    </row>
    <row r="58" spans="2:7" x14ac:dyDescent="0.3">
      <c r="B58" s="35" t="s">
        <v>68</v>
      </c>
      <c r="C58" s="36" t="s">
        <v>66</v>
      </c>
      <c r="D58" s="36">
        <v>6</v>
      </c>
      <c r="E58" s="36" t="s">
        <v>29</v>
      </c>
      <c r="F58" s="101">
        <f>27570.97*1.19</f>
        <v>32809.454299999998</v>
      </c>
      <c r="G58" s="37">
        <f t="shared" si="3"/>
        <v>196856.72579999999</v>
      </c>
    </row>
    <row r="59" spans="2:7" x14ac:dyDescent="0.3">
      <c r="B59" s="98" t="s">
        <v>69</v>
      </c>
      <c r="C59" s="98"/>
      <c r="D59" s="98"/>
      <c r="E59" s="98"/>
      <c r="F59" s="98"/>
      <c r="G59" s="33">
        <f>SUM(G50:G58)</f>
        <v>2318639.6138000004</v>
      </c>
    </row>
    <row r="60" spans="2:7" x14ac:dyDescent="0.3">
      <c r="B60" s="3"/>
      <c r="C60" s="3"/>
      <c r="D60" s="3"/>
      <c r="E60" s="3"/>
      <c r="F60" s="30"/>
      <c r="G60" s="30"/>
    </row>
    <row r="61" spans="2:7" x14ac:dyDescent="0.3">
      <c r="B61" s="22" t="s">
        <v>70</v>
      </c>
      <c r="C61" s="3"/>
      <c r="D61" s="3"/>
      <c r="E61" s="3"/>
      <c r="F61" s="3"/>
      <c r="G61" s="3"/>
    </row>
    <row r="62" spans="2:7" x14ac:dyDescent="0.3">
      <c r="B62" s="31" t="s">
        <v>71</v>
      </c>
      <c r="C62" s="31" t="s">
        <v>23</v>
      </c>
      <c r="D62" s="31" t="s">
        <v>57</v>
      </c>
      <c r="E62" s="24" t="s">
        <v>86</v>
      </c>
      <c r="F62" s="31" t="s">
        <v>25</v>
      </c>
      <c r="G62" s="31" t="s">
        <v>26</v>
      </c>
    </row>
    <row r="63" spans="2:7" x14ac:dyDescent="0.3">
      <c r="B63" s="25" t="s">
        <v>72</v>
      </c>
      <c r="C63" s="26" t="s">
        <v>23</v>
      </c>
      <c r="D63" s="27">
        <v>15</v>
      </c>
      <c r="E63" s="26" t="s">
        <v>73</v>
      </c>
      <c r="F63" s="27">
        <v>17250</v>
      </c>
      <c r="G63" s="27">
        <f>+D63*F63</f>
        <v>258750</v>
      </c>
    </row>
    <row r="64" spans="2:7" x14ac:dyDescent="0.3">
      <c r="B64" s="88" t="s">
        <v>74</v>
      </c>
      <c r="C64" s="88"/>
      <c r="D64" s="88"/>
      <c r="E64" s="88"/>
      <c r="F64" s="88"/>
      <c r="G64" s="29">
        <f>SUM(G63)</f>
        <v>258750</v>
      </c>
    </row>
    <row r="65" spans="2:7" x14ac:dyDescent="0.3">
      <c r="B65" s="46"/>
      <c r="C65" s="3"/>
      <c r="D65" s="3"/>
      <c r="E65" s="3"/>
      <c r="F65" s="3"/>
      <c r="G65" s="30"/>
    </row>
    <row r="66" spans="2:7" x14ac:dyDescent="0.3">
      <c r="B66" s="47" t="s">
        <v>75</v>
      </c>
      <c r="C66" s="48"/>
      <c r="D66" s="49"/>
      <c r="E66" s="50"/>
      <c r="F66" s="51"/>
      <c r="G66" s="52">
        <f>G23+G46+G59+G64</f>
        <v>3244654.6138000004</v>
      </c>
    </row>
    <row r="67" spans="2:7" x14ac:dyDescent="0.3">
      <c r="B67" s="53" t="s">
        <v>76</v>
      </c>
      <c r="C67" s="54"/>
      <c r="D67" s="55"/>
      <c r="E67" s="56"/>
      <c r="F67" s="57"/>
      <c r="G67" s="58">
        <f>+G66*0.05</f>
        <v>162232.73069000003</v>
      </c>
    </row>
    <row r="68" spans="2:7" x14ac:dyDescent="0.3">
      <c r="B68" s="47" t="s">
        <v>77</v>
      </c>
      <c r="C68" s="48"/>
      <c r="D68" s="49"/>
      <c r="E68" s="50"/>
      <c r="F68" s="51"/>
      <c r="G68" s="52">
        <f>+G66+G67</f>
        <v>3406887.3444900005</v>
      </c>
    </row>
    <row r="69" spans="2:7" x14ac:dyDescent="0.3">
      <c r="B69" s="53" t="s">
        <v>78</v>
      </c>
      <c r="C69" s="54"/>
      <c r="D69" s="55"/>
      <c r="E69" s="56"/>
      <c r="F69" s="57"/>
      <c r="G69" s="58">
        <f>+G11</f>
        <v>4500000</v>
      </c>
    </row>
    <row r="70" spans="2:7" x14ac:dyDescent="0.3">
      <c r="B70" s="59" t="s">
        <v>79</v>
      </c>
      <c r="C70" s="60"/>
      <c r="D70" s="61"/>
      <c r="E70" s="62"/>
      <c r="F70" s="63"/>
      <c r="G70" s="64">
        <f>+G69-G68</f>
        <v>1093112.6555099995</v>
      </c>
    </row>
    <row r="71" spans="2:7" x14ac:dyDescent="0.3">
      <c r="B71" s="65" t="s">
        <v>89</v>
      </c>
      <c r="C71" s="65"/>
      <c r="D71" s="65"/>
      <c r="E71" s="65"/>
      <c r="F71" s="65"/>
      <c r="G71" s="65"/>
    </row>
    <row r="72" spans="2:7" x14ac:dyDescent="0.3">
      <c r="B72" s="66" t="s">
        <v>90</v>
      </c>
      <c r="C72" s="65"/>
      <c r="D72" s="65"/>
      <c r="E72" s="65"/>
      <c r="F72" s="65"/>
      <c r="G72" s="65"/>
    </row>
    <row r="73" spans="2:7" x14ac:dyDescent="0.3">
      <c r="B73" s="67" t="s">
        <v>80</v>
      </c>
      <c r="C73" s="65"/>
      <c r="D73" s="65"/>
      <c r="E73" s="65"/>
      <c r="F73" s="65"/>
      <c r="G73" s="65"/>
    </row>
    <row r="74" spans="2:7" x14ac:dyDescent="0.3">
      <c r="B74" s="67" t="s">
        <v>81</v>
      </c>
      <c r="C74" s="65"/>
      <c r="D74" s="65"/>
      <c r="E74" s="65"/>
      <c r="F74" s="65"/>
      <c r="G74" s="65"/>
    </row>
    <row r="75" spans="2:7" x14ac:dyDescent="0.3">
      <c r="B75" s="67" t="s">
        <v>82</v>
      </c>
      <c r="C75" s="65"/>
      <c r="D75" s="65"/>
      <c r="E75" s="65"/>
      <c r="F75" s="65"/>
      <c r="G75" s="65"/>
    </row>
    <row r="76" spans="2:7" x14ac:dyDescent="0.3">
      <c r="B76" s="67" t="s">
        <v>83</v>
      </c>
      <c r="C76" s="65"/>
      <c r="D76" s="65"/>
      <c r="E76" s="65"/>
      <c r="F76" s="65"/>
      <c r="G76" s="65"/>
    </row>
    <row r="77" spans="2:7" x14ac:dyDescent="0.3">
      <c r="B77" s="67" t="s">
        <v>84</v>
      </c>
      <c r="C77" s="65"/>
      <c r="D77" s="65"/>
      <c r="E77" s="65"/>
      <c r="F77" s="65"/>
      <c r="G77" s="65"/>
    </row>
    <row r="78" spans="2:7" x14ac:dyDescent="0.3">
      <c r="B78" s="67" t="s">
        <v>85</v>
      </c>
      <c r="C78" s="65"/>
      <c r="D78" s="65"/>
      <c r="E78" s="65"/>
      <c r="F78" s="65"/>
      <c r="G78" s="65"/>
    </row>
    <row r="80" spans="2:7" ht="17.25" thickBot="1" x14ac:dyDescent="0.35">
      <c r="B80" s="68" t="s">
        <v>94</v>
      </c>
      <c r="C80" s="68"/>
      <c r="D80" s="68"/>
      <c r="E80" s="69"/>
    </row>
    <row r="81" spans="2:5" x14ac:dyDescent="0.3">
      <c r="B81" s="70" t="s">
        <v>71</v>
      </c>
      <c r="C81" s="71" t="s">
        <v>95</v>
      </c>
      <c r="D81" s="72" t="s">
        <v>96</v>
      </c>
      <c r="E81" s="69"/>
    </row>
    <row r="82" spans="2:5" x14ac:dyDescent="0.3">
      <c r="B82" s="73" t="s">
        <v>97</v>
      </c>
      <c r="C82" s="74">
        <f>+G23</f>
        <v>275000</v>
      </c>
      <c r="D82" s="75">
        <f>(C82/C88)</f>
        <v>8.0718841626730264E-2</v>
      </c>
      <c r="E82" s="69"/>
    </row>
    <row r="83" spans="2:5" x14ac:dyDescent="0.3">
      <c r="B83" s="73" t="s">
        <v>98</v>
      </c>
      <c r="C83" s="74">
        <f>+G28</f>
        <v>0</v>
      </c>
      <c r="D83" s="75">
        <v>0</v>
      </c>
      <c r="E83" s="69"/>
    </row>
    <row r="84" spans="2:5" x14ac:dyDescent="0.3">
      <c r="B84" s="73" t="s">
        <v>99</v>
      </c>
      <c r="C84" s="74">
        <f>+G46</f>
        <v>392265</v>
      </c>
      <c r="D84" s="75">
        <f>(C84/C88)</f>
        <v>0.11513882331167036</v>
      </c>
      <c r="E84" s="69"/>
    </row>
    <row r="85" spans="2:5" x14ac:dyDescent="0.3">
      <c r="B85" s="73" t="s">
        <v>56</v>
      </c>
      <c r="C85" s="74">
        <f>+G59</f>
        <v>2318639.6138000004</v>
      </c>
      <c r="D85" s="75">
        <f>(C85/C88)</f>
        <v>0.68057419554831011</v>
      </c>
      <c r="E85" s="69"/>
    </row>
    <row r="86" spans="2:5" x14ac:dyDescent="0.3">
      <c r="B86" s="73" t="s">
        <v>100</v>
      </c>
      <c r="C86" s="76">
        <f>+G64</f>
        <v>258750</v>
      </c>
      <c r="D86" s="75">
        <f>(C86/C88)</f>
        <v>7.5949091894241663E-2</v>
      </c>
      <c r="E86" s="77"/>
    </row>
    <row r="87" spans="2:5" x14ac:dyDescent="0.3">
      <c r="B87" s="73" t="s">
        <v>101</v>
      </c>
      <c r="C87" s="76">
        <f>+G67</f>
        <v>162232.73069000003</v>
      </c>
      <c r="D87" s="75">
        <f>(C87/C88)</f>
        <v>4.7619047619047616E-2</v>
      </c>
      <c r="E87" s="77"/>
    </row>
    <row r="88" spans="2:5" ht="17.25" thickBot="1" x14ac:dyDescent="0.35">
      <c r="B88" s="78" t="s">
        <v>102</v>
      </c>
      <c r="C88" s="79">
        <f>SUM(C82:C87)</f>
        <v>3406887.3444900005</v>
      </c>
      <c r="D88" s="80">
        <f>SUM(D82:D87)</f>
        <v>1</v>
      </c>
      <c r="E88" s="77"/>
    </row>
    <row r="89" spans="2:5" x14ac:dyDescent="0.3">
      <c r="B89" s="81"/>
      <c r="C89" s="77"/>
      <c r="D89" s="77"/>
      <c r="E89" s="77"/>
    </row>
    <row r="90" spans="2:5" x14ac:dyDescent="0.3">
      <c r="B90" s="82"/>
      <c r="C90" s="83"/>
      <c r="D90" s="83"/>
      <c r="E90" s="83"/>
    </row>
    <row r="91" spans="2:5" x14ac:dyDescent="0.3">
      <c r="B91" s="84" t="s">
        <v>103</v>
      </c>
      <c r="C91" s="68"/>
      <c r="D91" s="68"/>
      <c r="E91" s="68"/>
    </row>
    <row r="92" spans="2:5" ht="17.25" thickBot="1" x14ac:dyDescent="0.35">
      <c r="B92" s="78" t="s">
        <v>104</v>
      </c>
      <c r="C92" s="85">
        <v>140</v>
      </c>
      <c r="D92" s="85">
        <v>150</v>
      </c>
      <c r="E92" s="85">
        <v>160</v>
      </c>
    </row>
    <row r="93" spans="2:5" ht="17.25" thickBot="1" x14ac:dyDescent="0.35">
      <c r="B93" s="78" t="s">
        <v>105</v>
      </c>
      <c r="C93" s="85">
        <f>+$G$68/C92</f>
        <v>24334.909603500004</v>
      </c>
      <c r="D93" s="85">
        <f>+$G$68/D92</f>
        <v>22712.582296600005</v>
      </c>
      <c r="E93" s="85">
        <f>+$G$68/E92</f>
        <v>21293.045903062502</v>
      </c>
    </row>
    <row r="94" spans="2:5" x14ac:dyDescent="0.3">
      <c r="B94" s="86" t="s">
        <v>106</v>
      </c>
    </row>
  </sheetData>
  <mergeCells count="12">
    <mergeCell ref="B64:F64"/>
    <mergeCell ref="E8:F8"/>
    <mergeCell ref="E9:F9"/>
    <mergeCell ref="E10:F10"/>
    <mergeCell ref="E12:F12"/>
    <mergeCell ref="E13:F13"/>
    <mergeCell ref="E14:F14"/>
    <mergeCell ref="B16:G16"/>
    <mergeCell ref="B23:F23"/>
    <mergeCell ref="B28:F28"/>
    <mergeCell ref="B46:F46"/>
    <mergeCell ref="B59:F59"/>
  </mergeCells>
  <pageMargins left="0.70866141732283472" right="0.70866141732283472" top="0.74803149606299213" bottom="0.74803149606299213" header="0.31496062992125984" footer="0.31496062992125984"/>
  <pageSetup paperSize="14" scale="80" fitToHeight="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MAIZ GRANO</vt:lpstr>
      <vt:lpstr>'MAIZ GRANO'!Área_de_impresión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Castillo Harry Osvaldo</dc:creator>
  <cp:lastModifiedBy>Perez Reyes Nora del Carmen</cp:lastModifiedBy>
  <cp:lastPrinted>2022-06-20T22:28:38Z</cp:lastPrinted>
  <dcterms:created xsi:type="dcterms:W3CDTF">2018-05-14T21:27:22Z</dcterms:created>
  <dcterms:modified xsi:type="dcterms:W3CDTF">2022-06-20T22:35:41Z</dcterms:modified>
</cp:coreProperties>
</file>