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45" documentId="8_{6CF1B29E-1FF1-48F8-A777-4FCD5254D7FF}" xr6:coauthVersionLast="47" xr6:coauthVersionMax="47" xr10:uidLastSave="{BDD4CD65-3186-46B4-8278-2D2B68E8CFAD}"/>
  <bookViews>
    <workbookView xWindow="-108" yWindow="-108" windowWidth="23256" windowHeight="12456" xr2:uid="{00000000-000D-0000-FFFF-FFFF00000000}"/>
  </bookViews>
  <sheets>
    <sheet name="Tomate Franco Indet. Malla A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G83" i="1" s="1"/>
  <c r="F82" i="1"/>
  <c r="F76" i="1"/>
  <c r="F72" i="1"/>
  <c r="G72" i="1" s="1"/>
  <c r="F66" i="1"/>
  <c r="G66" i="1" s="1"/>
  <c r="F63" i="1"/>
  <c r="F61" i="1"/>
  <c r="G61" i="1" s="1"/>
  <c r="F60" i="1"/>
  <c r="G60" i="1" s="1"/>
  <c r="F59" i="1"/>
  <c r="F58" i="1"/>
  <c r="G58" i="1" s="1"/>
  <c r="F57" i="1"/>
  <c r="F56" i="1"/>
  <c r="F55" i="1"/>
  <c r="G55" i="1" s="1"/>
  <c r="F54" i="1"/>
  <c r="F53" i="1"/>
  <c r="G53" i="1" s="1"/>
  <c r="F52" i="1"/>
  <c r="G52" i="1" s="1"/>
  <c r="F51" i="1"/>
  <c r="G51" i="1" s="1"/>
  <c r="G87" i="1"/>
  <c r="G86" i="1"/>
  <c r="G85" i="1"/>
  <c r="G84" i="1"/>
  <c r="G82" i="1"/>
  <c r="G81" i="1"/>
  <c r="G76" i="1"/>
  <c r="G75" i="1"/>
  <c r="G74" i="1"/>
  <c r="G73" i="1"/>
  <c r="G71" i="1"/>
  <c r="G70" i="1"/>
  <c r="G69" i="1"/>
  <c r="G68" i="1"/>
  <c r="G67" i="1"/>
  <c r="G65" i="1"/>
  <c r="G64" i="1"/>
  <c r="G63" i="1"/>
  <c r="G62" i="1"/>
  <c r="G59" i="1"/>
  <c r="G57" i="1"/>
  <c r="G56" i="1"/>
  <c r="G54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<sst xmlns="http://schemas.openxmlformats.org/spreadsheetml/2006/main" count="237" uniqueCount="151">
  <si>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</si>
  <si>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</si>
  <si>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</si>
  <si>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</si>
  <si>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</si>
  <si>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</si>
  <si>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</si>
  <si>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</si>
  <si>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</si>
  <si>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</si>
  <si>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</si>
  <si>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</si>
  <si>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</si>
  <si>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</si>
  <si>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</si>
  <si>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</si>
  <si>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</si>
  <si>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</si>
  <si>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</si>
  <si>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</si>
  <si>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</si>
  <si>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</si>
  <si>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</si>
  <si>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</si>
  <si>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</si>
  <si>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</si>
  <si>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</si>
  <si>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</si>
  <si>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</si>
  <si>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</si>
  <si>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</si>
  <si>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</si>
  <si>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</si>
  <si>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</si>
  <si>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</si>
  <si>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</si>
  <si>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</si>
  <si>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</si>
  <si>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</si>
  <si>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</si>
  <si>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</si>
  <si>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</si>
  <si>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</si>
  <si>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</si>
  <si>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</si>
  <si>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</si>
  <si>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</si>
  <si>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</si>
  <si>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</si>
  <si>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</si>
  <si>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</si>
  <si>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</si>
  <si>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</si>
  <si>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</si>
  <si>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</si>
  <si>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</si>
  <si>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</si>
  <si>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</si>
  <si>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</si>
  <si>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</si>
  <si>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</si>
  <si>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</si>
  <si>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</si>
  <si>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</si>
  <si>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</si>
  <si>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</si>
  <si>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</si>
  <si>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</si>
  <si>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</si>
  <si>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</si>
  <si>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</si>
  <si>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</si>
  <si>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</si>
  <si>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</si>
  <si>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abril-agosto</t>
  </si>
  <si>
    <t>Trasplante</t>
  </si>
  <si>
    <t>Replante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</si>
  <si>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</si>
  <si>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</si>
  <si>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</si>
  <si>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</si>
  <si>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</si>
  <si>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</si>
  <si>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</si>
  <si>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</si>
  <si>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</si>
  <si>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</si>
  <si>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</si>
  <si>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</si>
  <si>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</si>
  <si>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</si>
  <si>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</si>
  <si>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</si>
  <si>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</si>
  <si>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</si>
  <si>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</si>
  <si>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</si>
  <si>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</si>
  <si>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</si>
  <si>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</si>
  <si>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</si>
  <si>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</si>
  <si>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</si>
  <si>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Cinta gareta</t>
  </si>
  <si>
    <t>marzo- mayo</t>
  </si>
  <si>
    <t>marzo-agosto</t>
  </si>
  <si>
    <t>l</t>
  </si>
  <si>
    <t>mayo-septiembre</t>
  </si>
  <si>
    <t>Cajones</t>
  </si>
  <si>
    <t>Azapa- Lluta_ Chaca- P Concordia</t>
  </si>
  <si>
    <t>Aseo (limpieza)</t>
  </si>
  <si>
    <t>marzo abril</t>
  </si>
  <si>
    <t>semillas( plantulas)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</si>
  <si>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</si>
  <si>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</si>
  <si>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</si>
  <si>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</si>
  <si>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</si>
  <si>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</si>
  <si>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</si>
  <si>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</si>
  <si>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</si>
  <si>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</si>
  <si>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</si>
  <si>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</si>
  <si>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</si>
  <si>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</si>
  <si>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</si>
  <si>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</si>
  <si>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</si>
  <si>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</si>
  <si>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</si>
  <si>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abril- julio</t>
  </si>
  <si>
    <t>junio- julio</t>
  </si>
  <si>
    <t>Cintas de riego</t>
  </si>
  <si>
    <t xml:space="preserve">abril </t>
  </si>
  <si>
    <t>Entutorado (sacar y colocar)</t>
  </si>
  <si>
    <t>Poda</t>
  </si>
  <si>
    <t>Amarra</t>
  </si>
  <si>
    <t>junio-agosto</t>
  </si>
  <si>
    <t>Naomi</t>
  </si>
  <si>
    <t>TOMATE FRANCO INDETERM. BAJO MALLA ANTIVECTORES</t>
  </si>
  <si>
    <t>junio- octubre</t>
  </si>
  <si>
    <t>abril-octubre</t>
  </si>
  <si>
    <t>marzo-octubre</t>
  </si>
  <si>
    <t>mayo-octubre</t>
  </si>
  <si>
    <t>marzo-mayo</t>
  </si>
  <si>
    <t>marzo-septbre</t>
  </si>
  <si>
    <t>agosto-octubre</t>
  </si>
  <si>
    <t>Colmenas abejorros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</si>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</sst>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6" fillId="2" borderId="55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0" fontId="1" fillId="10" borderId="60" xfId="0" applyFont="1" applyFill="1" applyBorder="1" applyAlignment="1">
      <alignment horizontal="right"/>
    </xf>
    <xf numFmtId="0" fontId="1" fillId="10" borderId="59" xfId="0" applyFont="1" applyFill="1" applyBorder="1" applyAlignment="1">
      <alignment horizontal="right"/>
    </xf>
    <xf numFmtId="0" fontId="5" fillId="0" borderId="61" xfId="0" applyFont="1" applyFill="1" applyBorder="1" applyAlignment="1">
      <alignment horizontal="right"/>
    </xf>
    <xf numFmtId="3" fontId="1" fillId="10" borderId="59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2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3">
      <c r="A9" s="18"/>
      <c r="B9" s="5" t="s">
        <v>0</v>
      </c>
      <c r="C9" s="102" t="s">
        <v>141</v>
      </c>
      <c r="D9" s="6"/>
      <c r="E9" s="153" t="s">
        <v>67</v>
      </c>
      <c r="F9" s="154"/>
      <c r="G9" s="106">
        <v>150000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3">
      <c r="A10" s="18"/>
      <c r="B10" s="7" t="s">
        <v>1</v>
      </c>
      <c r="C10" s="102" t="s">
        <v>140</v>
      </c>
      <c r="D10" s="6"/>
      <c r="E10" s="155" t="s">
        <v>2</v>
      </c>
      <c r="F10" s="156"/>
      <c r="G10" s="101" t="s">
        <v>150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3">
      <c r="A11" s="18"/>
      <c r="B11" s="7" t="s">
        <v>3</v>
      </c>
      <c r="C11" s="101" t="s">
        <v>98</v>
      </c>
      <c r="D11" s="6"/>
      <c r="E11" s="155" t="s">
        <v>68</v>
      </c>
      <c r="F11" s="156"/>
      <c r="G11" s="123">
        <v>600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3">
      <c r="A12" s="18"/>
      <c r="B12" s="7" t="s">
        <v>4</v>
      </c>
      <c r="C12" s="102" t="s">
        <v>62</v>
      </c>
      <c r="D12" s="6"/>
      <c r="E12" s="104" t="s">
        <v>5</v>
      </c>
      <c r="F12" s="125"/>
      <c r="G12" s="105">
        <f>(G9*G11)</f>
        <v>90000000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3">
      <c r="A13" s="18"/>
      <c r="B13" s="7" t="s">
        <v>6</v>
      </c>
      <c r="C13" s="101" t="s">
        <v>63</v>
      </c>
      <c r="D13" s="6"/>
      <c r="E13" s="155" t="s">
        <v>7</v>
      </c>
      <c r="F13" s="156"/>
      <c r="G13" s="101" t="s">
        <v>60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3">
      <c r="A14" s="18"/>
      <c r="B14" s="7" t="s">
        <v>8</v>
      </c>
      <c r="C14" s="101" t="s">
        <v>109</v>
      </c>
      <c r="D14" s="6"/>
      <c r="E14" s="155" t="s">
        <v>9</v>
      </c>
      <c r="F14" s="156"/>
      <c r="G14" s="101" t="s">
        <v>142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3">
      <c r="A15" s="18"/>
      <c r="B15" s="7" t="s">
        <v>10</v>
      </c>
      <c r="C15" s="103">
        <v>44726</v>
      </c>
      <c r="D15" s="6"/>
      <c r="E15" s="157" t="s">
        <v>11</v>
      </c>
      <c r="F15" s="158"/>
      <c r="G15" s="102" t="s">
        <v>61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3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3">
      <c r="A17" s="27"/>
      <c r="B17" s="159" t="s">
        <v>12</v>
      </c>
      <c r="C17" s="160"/>
      <c r="D17" s="160"/>
      <c r="E17" s="160"/>
      <c r="F17" s="160"/>
      <c r="G17" s="16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3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3">
      <c r="A19" s="18"/>
      <c r="B19" s="30" t="s">
        <v>13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3">
      <c r="A20" s="27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3">
      <c r="A21" s="27"/>
      <c r="B21" s="9" t="s">
        <v>110</v>
      </c>
      <c r="C21" s="102" t="s">
        <v>20</v>
      </c>
      <c r="D21" s="107">
        <v>10</v>
      </c>
      <c r="E21" s="124" t="s">
        <v>105</v>
      </c>
      <c r="F21" s="105">
        <v>35000</v>
      </c>
      <c r="G21" s="105">
        <f t="shared" ref="G21:G30" si="0">(D21*F21)</f>
        <v>350000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3">
      <c r="A22" s="27"/>
      <c r="B22" s="9" t="s">
        <v>136</v>
      </c>
      <c r="C22" s="102" t="s">
        <v>20</v>
      </c>
      <c r="D22" s="107">
        <v>5</v>
      </c>
      <c r="E22" s="124" t="s">
        <v>92</v>
      </c>
      <c r="F22" s="105">
        <v>35000</v>
      </c>
      <c r="G22" s="105">
        <f t="shared" si="0"/>
        <v>175000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3">
      <c r="A23" s="27"/>
      <c r="B23" s="9" t="s">
        <v>75</v>
      </c>
      <c r="C23" s="102" t="s">
        <v>20</v>
      </c>
      <c r="D23" s="107">
        <v>10</v>
      </c>
      <c r="E23" s="124" t="s">
        <v>92</v>
      </c>
      <c r="F23" s="105">
        <v>35000</v>
      </c>
      <c r="G23" s="105">
        <f t="shared" si="0"/>
        <v>350000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3">
      <c r="A24" s="27"/>
      <c r="B24" s="9" t="s">
        <v>76</v>
      </c>
      <c r="C24" s="102" t="s">
        <v>20</v>
      </c>
      <c r="D24" s="107">
        <v>1</v>
      </c>
      <c r="E24" s="124" t="s">
        <v>111</v>
      </c>
      <c r="F24" s="105">
        <v>35000</v>
      </c>
      <c r="G24" s="105">
        <f t="shared" si="0"/>
        <v>35000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3">
      <c r="A25" s="27"/>
      <c r="B25" s="9" t="s">
        <v>86</v>
      </c>
      <c r="C25" s="102" t="s">
        <v>20</v>
      </c>
      <c r="D25" s="107">
        <v>8</v>
      </c>
      <c r="E25" s="124" t="s">
        <v>105</v>
      </c>
      <c r="F25" s="105">
        <v>35000</v>
      </c>
      <c r="G25" s="105">
        <f t="shared" si="0"/>
        <v>280000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3">
      <c r="A26" s="27"/>
      <c r="B26" s="9" t="s">
        <v>77</v>
      </c>
      <c r="C26" s="102" t="s">
        <v>20</v>
      </c>
      <c r="D26" s="107">
        <v>4</v>
      </c>
      <c r="E26" s="124" t="s">
        <v>73</v>
      </c>
      <c r="F26" s="105">
        <v>35000</v>
      </c>
      <c r="G26" s="105">
        <f t="shared" si="0"/>
        <v>140000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3">
      <c r="A27" s="27"/>
      <c r="B27" s="9" t="s">
        <v>137</v>
      </c>
      <c r="C27" s="102" t="s">
        <v>20</v>
      </c>
      <c r="D27" s="107">
        <v>30</v>
      </c>
      <c r="E27" s="124" t="s">
        <v>117</v>
      </c>
      <c r="F27" s="105">
        <v>35000</v>
      </c>
      <c r="G27" s="105">
        <f t="shared" si="0"/>
        <v>1050000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3">
      <c r="A28" s="27"/>
      <c r="B28" s="9" t="s">
        <v>138</v>
      </c>
      <c r="C28" s="102" t="s">
        <v>20</v>
      </c>
      <c r="D28" s="107">
        <v>10</v>
      </c>
      <c r="E28" s="124" t="s">
        <v>107</v>
      </c>
      <c r="F28" s="105">
        <v>35000</v>
      </c>
      <c r="G28" s="105">
        <f t="shared" si="0"/>
        <v>350000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3">
      <c r="A29" s="27"/>
      <c r="B29" s="9" t="s">
        <v>78</v>
      </c>
      <c r="C29" s="102" t="s">
        <v>20</v>
      </c>
      <c r="D29" s="107">
        <v>10</v>
      </c>
      <c r="E29" s="124" t="s">
        <v>74</v>
      </c>
      <c r="F29" s="105">
        <v>35000</v>
      </c>
      <c r="G29" s="105">
        <f t="shared" si="0"/>
        <v>350000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3">
      <c r="A30" s="27"/>
      <c r="B30" s="9" t="s">
        <v>87</v>
      </c>
      <c r="C30" s="102" t="s">
        <v>20</v>
      </c>
      <c r="D30" s="107">
        <v>120</v>
      </c>
      <c r="E30" s="124" t="s">
        <v>139</v>
      </c>
      <c r="F30" s="105">
        <v>35000</v>
      </c>
      <c r="G30" s="105">
        <f t="shared" si="0"/>
        <v>4200000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.75" customHeight="1" x14ac:dyDescent="0.3">
      <c r="A31" s="27"/>
      <c r="B31" s="33" t="s">
        <v>21</v>
      </c>
      <c r="C31" s="99"/>
      <c r="D31" s="99"/>
      <c r="E31" s="99"/>
      <c r="F31" s="99"/>
      <c r="G31" s="100">
        <f>SUM(G21:G30)</f>
        <v>7280000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3">
      <c r="A32" s="21"/>
      <c r="B32" s="28"/>
      <c r="C32" s="29"/>
      <c r="D32" s="29"/>
      <c r="E32" s="29"/>
      <c r="F32" s="34"/>
      <c r="G32" s="3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3">
      <c r="A33" s="18"/>
      <c r="B33" s="35" t="s">
        <v>22</v>
      </c>
      <c r="C33" s="36"/>
      <c r="D33" s="37"/>
      <c r="E33" s="37"/>
      <c r="F33" s="37"/>
      <c r="G33" s="3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24" customHeight="1" x14ac:dyDescent="0.3">
      <c r="A34" s="18"/>
      <c r="B34" s="38" t="s">
        <v>14</v>
      </c>
      <c r="C34" s="39" t="s">
        <v>15</v>
      </c>
      <c r="D34" s="39" t="s">
        <v>16</v>
      </c>
      <c r="E34" s="38" t="s">
        <v>17</v>
      </c>
      <c r="F34" s="39" t="s">
        <v>18</v>
      </c>
      <c r="G34" s="38" t="s">
        <v>19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3">
      <c r="A35" s="18"/>
      <c r="B35" s="40"/>
      <c r="C35" s="40"/>
      <c r="D35" s="40"/>
      <c r="E35" s="40"/>
      <c r="F35" s="40"/>
      <c r="G35" s="4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3">
      <c r="A36" s="18"/>
      <c r="B36" s="41" t="s">
        <v>23</v>
      </c>
      <c r="C36" s="42"/>
      <c r="D36" s="42"/>
      <c r="E36" s="42"/>
      <c r="F36" s="42"/>
      <c r="G36" s="4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3">
      <c r="A37" s="21"/>
      <c r="B37" s="43"/>
      <c r="C37" s="44"/>
      <c r="D37" s="44"/>
      <c r="E37" s="44"/>
      <c r="F37" s="45"/>
      <c r="G37" s="4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2" customHeight="1" x14ac:dyDescent="0.3">
      <c r="A38" s="18"/>
      <c r="B38" s="35" t="s">
        <v>24</v>
      </c>
      <c r="C38" s="36"/>
      <c r="D38" s="37"/>
      <c r="E38" s="37"/>
      <c r="F38" s="37"/>
      <c r="G38" s="3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3">
      <c r="A39" s="18"/>
      <c r="B39" s="49" t="s">
        <v>14</v>
      </c>
      <c r="C39" s="49" t="s">
        <v>15</v>
      </c>
      <c r="D39" s="49" t="s">
        <v>16</v>
      </c>
      <c r="E39" s="49" t="s">
        <v>17</v>
      </c>
      <c r="F39" s="50" t="s">
        <v>18</v>
      </c>
      <c r="G39" s="49" t="s">
        <v>19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3.8" x14ac:dyDescent="0.3">
      <c r="A40" s="46"/>
      <c r="B40" s="120" t="s">
        <v>82</v>
      </c>
      <c r="C40" s="116" t="s">
        <v>79</v>
      </c>
      <c r="D40" s="117">
        <v>7</v>
      </c>
      <c r="E40" s="102" t="s">
        <v>73</v>
      </c>
      <c r="F40" s="118">
        <v>40000</v>
      </c>
      <c r="G40" s="118">
        <f>D40*F40</f>
        <v>280000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3.8" x14ac:dyDescent="0.3">
      <c r="A41" s="46"/>
      <c r="B41" s="122" t="s">
        <v>100</v>
      </c>
      <c r="C41" s="116" t="s">
        <v>79</v>
      </c>
      <c r="D41" s="107">
        <v>8</v>
      </c>
      <c r="E41" s="102" t="s">
        <v>73</v>
      </c>
      <c r="F41" s="118">
        <v>35000</v>
      </c>
      <c r="G41" s="118">
        <f t="shared" ref="G41:G43" si="1">D41*F41</f>
        <v>280000</v>
      </c>
      <c r="H41" s="19"/>
      <c r="I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3.8" x14ac:dyDescent="0.3">
      <c r="A42" s="46"/>
      <c r="B42" s="120" t="s">
        <v>83</v>
      </c>
      <c r="C42" s="116" t="s">
        <v>79</v>
      </c>
      <c r="D42" s="117">
        <v>2</v>
      </c>
      <c r="E42" s="102" t="s">
        <v>73</v>
      </c>
      <c r="F42" s="118">
        <v>40000</v>
      </c>
      <c r="G42" s="118">
        <f t="shared" si="1"/>
        <v>80000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3.8" x14ac:dyDescent="0.3">
      <c r="A43" s="46"/>
      <c r="B43" s="121" t="s">
        <v>84</v>
      </c>
      <c r="C43" s="116" t="s">
        <v>79</v>
      </c>
      <c r="D43" s="119">
        <v>3</v>
      </c>
      <c r="E43" s="102" t="s">
        <v>73</v>
      </c>
      <c r="F43" s="118">
        <v>40000</v>
      </c>
      <c r="G43" s="118">
        <f t="shared" si="1"/>
        <v>120000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.75" customHeight="1" x14ac:dyDescent="0.3">
      <c r="A44" s="18"/>
      <c r="B44" s="47" t="s">
        <v>25</v>
      </c>
      <c r="C44" s="98"/>
      <c r="D44" s="98"/>
      <c r="E44" s="98"/>
      <c r="F44" s="98"/>
      <c r="G44" s="97">
        <f>SUM(G40:G43)</f>
        <v>760000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3">
      <c r="A45" s="21"/>
      <c r="B45" s="43"/>
      <c r="C45" s="44"/>
      <c r="D45" s="44"/>
      <c r="E45" s="44"/>
      <c r="F45" s="45"/>
      <c r="G45" s="45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" customHeight="1" x14ac:dyDescent="0.3">
      <c r="A46" s="18"/>
      <c r="B46" s="35" t="s">
        <v>26</v>
      </c>
      <c r="C46" s="36"/>
      <c r="D46" s="37"/>
      <c r="E46" s="37"/>
      <c r="F46" s="37"/>
      <c r="G46" s="3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24" customHeight="1" x14ac:dyDescent="0.3">
      <c r="A47" s="18"/>
      <c r="B47" s="50" t="s">
        <v>27</v>
      </c>
      <c r="C47" s="50" t="s">
        <v>28</v>
      </c>
      <c r="D47" s="50" t="s">
        <v>29</v>
      </c>
      <c r="E47" s="50" t="s">
        <v>17</v>
      </c>
      <c r="F47" s="50" t="s">
        <v>18</v>
      </c>
      <c r="G47" s="50" t="s">
        <v>19</v>
      </c>
      <c r="H47" s="19"/>
      <c r="I47" s="19"/>
      <c r="J47" s="19"/>
      <c r="K47" s="48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3">
      <c r="A48" s="46"/>
      <c r="B48" s="10" t="s">
        <v>30</v>
      </c>
      <c r="C48" s="138"/>
      <c r="D48" s="138"/>
      <c r="E48" s="138"/>
      <c r="F48" s="138"/>
      <c r="G48" s="13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3">
      <c r="A49" s="46"/>
      <c r="B49" s="8" t="s">
        <v>112</v>
      </c>
      <c r="C49" s="130" t="s">
        <v>90</v>
      </c>
      <c r="D49" s="139">
        <v>22000</v>
      </c>
      <c r="E49" s="130" t="s">
        <v>99</v>
      </c>
      <c r="F49" s="140">
        <v>250</v>
      </c>
      <c r="G49" s="140">
        <f>(D49*F49)</f>
        <v>5500000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3">
      <c r="A50" s="46"/>
      <c r="B50" s="11" t="s">
        <v>31</v>
      </c>
      <c r="C50" s="141"/>
      <c r="D50" s="141"/>
      <c r="E50" s="141"/>
      <c r="F50" s="140"/>
      <c r="G50" s="140">
        <f t="shared" ref="G50:G76" si="2">(D50*F50)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3">
      <c r="A51" s="46"/>
      <c r="B51" s="12" t="s">
        <v>101</v>
      </c>
      <c r="C51" s="141" t="s">
        <v>32</v>
      </c>
      <c r="D51" s="141">
        <v>350</v>
      </c>
      <c r="E51" s="142" t="s">
        <v>92</v>
      </c>
      <c r="F51" s="140">
        <f>80000/25</f>
        <v>3200</v>
      </c>
      <c r="G51" s="140">
        <f t="shared" si="2"/>
        <v>1120000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3">
      <c r="A52" s="46"/>
      <c r="B52" s="12" t="s">
        <v>102</v>
      </c>
      <c r="C52" s="141" t="s">
        <v>32</v>
      </c>
      <c r="D52" s="141">
        <v>400</v>
      </c>
      <c r="E52" s="142" t="s">
        <v>143</v>
      </c>
      <c r="F52" s="140">
        <f>25000/25</f>
        <v>1000</v>
      </c>
      <c r="G52" s="140">
        <f t="shared" si="2"/>
        <v>400000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3">
      <c r="A53" s="46"/>
      <c r="B53" s="12" t="s">
        <v>70</v>
      </c>
      <c r="C53" s="141" t="s">
        <v>32</v>
      </c>
      <c r="D53" s="141">
        <v>400</v>
      </c>
      <c r="E53" s="143" t="s">
        <v>144</v>
      </c>
      <c r="F53" s="140">
        <f>48500/25</f>
        <v>1940</v>
      </c>
      <c r="G53" s="140">
        <f t="shared" si="2"/>
        <v>776000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3">
      <c r="A54" s="46"/>
      <c r="B54" s="12" t="s">
        <v>113</v>
      </c>
      <c r="C54" s="141" t="s">
        <v>33</v>
      </c>
      <c r="D54" s="141">
        <v>20</v>
      </c>
      <c r="E54" s="142" t="s">
        <v>145</v>
      </c>
      <c r="F54" s="140">
        <f>35000/25</f>
        <v>1400</v>
      </c>
      <c r="G54" s="140">
        <f t="shared" si="2"/>
        <v>28000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3">
      <c r="A55" s="46"/>
      <c r="B55" s="12" t="s">
        <v>94</v>
      </c>
      <c r="C55" s="141" t="s">
        <v>33</v>
      </c>
      <c r="D55" s="141">
        <v>40</v>
      </c>
      <c r="E55" s="142" t="s">
        <v>146</v>
      </c>
      <c r="F55" s="140">
        <f>68150/20</f>
        <v>3407.5</v>
      </c>
      <c r="G55" s="140">
        <f t="shared" si="2"/>
        <v>136300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3">
      <c r="A56" s="46"/>
      <c r="B56" s="12" t="s">
        <v>89</v>
      </c>
      <c r="C56" s="141" t="s">
        <v>32</v>
      </c>
      <c r="D56" s="141">
        <v>300</v>
      </c>
      <c r="E56" s="143" t="s">
        <v>147</v>
      </c>
      <c r="F56" s="140">
        <f>20000/25</f>
        <v>800</v>
      </c>
      <c r="G56" s="140">
        <f t="shared" si="2"/>
        <v>240000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3">
      <c r="A57" s="46"/>
      <c r="B57" s="12" t="s">
        <v>114</v>
      </c>
      <c r="C57" s="141" t="s">
        <v>32</v>
      </c>
      <c r="D57" s="141">
        <v>1200</v>
      </c>
      <c r="E57" s="142" t="s">
        <v>145</v>
      </c>
      <c r="F57" s="140">
        <f>55000/25</f>
        <v>2200</v>
      </c>
      <c r="G57" s="140">
        <f t="shared" si="2"/>
        <v>2640000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3">
      <c r="A58" s="46"/>
      <c r="B58" s="12" t="s">
        <v>115</v>
      </c>
      <c r="C58" s="141" t="s">
        <v>32</v>
      </c>
      <c r="D58" s="141">
        <v>700</v>
      </c>
      <c r="E58" s="143" t="s">
        <v>143</v>
      </c>
      <c r="F58" s="140">
        <f>55000/25</f>
        <v>2200</v>
      </c>
      <c r="G58" s="140">
        <f t="shared" si="2"/>
        <v>1540000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3">
      <c r="A59" s="46"/>
      <c r="B59" s="12" t="s">
        <v>116</v>
      </c>
      <c r="C59" s="141" t="s">
        <v>32</v>
      </c>
      <c r="D59" s="141">
        <v>100</v>
      </c>
      <c r="E59" s="142" t="s">
        <v>148</v>
      </c>
      <c r="F59" s="140">
        <f>55000/25</f>
        <v>2200</v>
      </c>
      <c r="G59" s="140">
        <f t="shared" si="2"/>
        <v>220000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3">
      <c r="A60" s="46"/>
      <c r="B60" s="12" t="s">
        <v>118</v>
      </c>
      <c r="C60" s="141" t="s">
        <v>33</v>
      </c>
      <c r="D60" s="141">
        <v>20</v>
      </c>
      <c r="E60" s="142" t="s">
        <v>104</v>
      </c>
      <c r="F60" s="140">
        <f>203370/20</f>
        <v>10168.5</v>
      </c>
      <c r="G60" s="140">
        <f t="shared" si="2"/>
        <v>203370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.75" customHeight="1" x14ac:dyDescent="0.3">
      <c r="A61" s="46"/>
      <c r="B61" s="12" t="s">
        <v>71</v>
      </c>
      <c r="C61" s="141" t="s">
        <v>32</v>
      </c>
      <c r="D61" s="141">
        <v>700</v>
      </c>
      <c r="E61" s="142" t="s">
        <v>65</v>
      </c>
      <c r="F61" s="140">
        <f>30375/25</f>
        <v>1215</v>
      </c>
      <c r="G61" s="140">
        <f t="shared" si="2"/>
        <v>850500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.75" customHeight="1" x14ac:dyDescent="0.3">
      <c r="A62" s="46"/>
      <c r="B62" s="12" t="s">
        <v>72</v>
      </c>
      <c r="C62" s="141" t="s">
        <v>32</v>
      </c>
      <c r="D62" s="141">
        <v>12000</v>
      </c>
      <c r="E62" s="143" t="s">
        <v>73</v>
      </c>
      <c r="F62" s="140">
        <v>120</v>
      </c>
      <c r="G62" s="140">
        <f t="shared" si="2"/>
        <v>1440000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3">
      <c r="A63" s="46"/>
      <c r="B63" s="12" t="s">
        <v>119</v>
      </c>
      <c r="C63" s="130" t="s">
        <v>32</v>
      </c>
      <c r="D63" s="139">
        <v>8000</v>
      </c>
      <c r="E63" s="143" t="s">
        <v>73</v>
      </c>
      <c r="F63" s="140">
        <f>5000/25</f>
        <v>200</v>
      </c>
      <c r="G63" s="140">
        <f t="shared" si="2"/>
        <v>1600000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2.75" customHeight="1" x14ac:dyDescent="0.3">
      <c r="A64" s="46"/>
      <c r="B64" s="129" t="s">
        <v>34</v>
      </c>
      <c r="C64" s="144"/>
      <c r="D64" s="144"/>
      <c r="E64" s="144"/>
      <c r="F64" s="145"/>
      <c r="G64" s="140">
        <f t="shared" si="2"/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.75" customHeight="1" x14ac:dyDescent="0.3">
      <c r="A65" s="46"/>
      <c r="B65" s="13" t="s">
        <v>120</v>
      </c>
      <c r="C65" s="146" t="s">
        <v>32</v>
      </c>
      <c r="D65" s="146">
        <v>2</v>
      </c>
      <c r="E65" s="142" t="s">
        <v>145</v>
      </c>
      <c r="F65" s="133">
        <v>66683</v>
      </c>
      <c r="G65" s="140">
        <f t="shared" si="2"/>
        <v>133366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.75" customHeight="1" x14ac:dyDescent="0.3">
      <c r="A66" s="46"/>
      <c r="B66" s="13" t="s">
        <v>121</v>
      </c>
      <c r="C66" s="146" t="s">
        <v>33</v>
      </c>
      <c r="D66" s="146">
        <v>10</v>
      </c>
      <c r="E66" s="142" t="s">
        <v>145</v>
      </c>
      <c r="F66" s="133">
        <f>52000/20</f>
        <v>2600</v>
      </c>
      <c r="G66" s="140">
        <f t="shared" si="2"/>
        <v>26000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.75" customHeight="1" x14ac:dyDescent="0.3">
      <c r="A67" s="46"/>
      <c r="B67" s="13" t="s">
        <v>122</v>
      </c>
      <c r="C67" s="146" t="s">
        <v>33</v>
      </c>
      <c r="D67" s="146">
        <v>2</v>
      </c>
      <c r="E67" s="142" t="s">
        <v>145</v>
      </c>
      <c r="F67" s="133">
        <v>49000</v>
      </c>
      <c r="G67" s="140">
        <f t="shared" si="2"/>
        <v>98000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.75" customHeight="1" x14ac:dyDescent="0.3">
      <c r="A68" s="46"/>
      <c r="B68" s="13" t="s">
        <v>96</v>
      </c>
      <c r="C68" s="146" t="s">
        <v>33</v>
      </c>
      <c r="D68" s="146">
        <v>2</v>
      </c>
      <c r="E68" s="142" t="s">
        <v>145</v>
      </c>
      <c r="F68" s="133">
        <v>63000</v>
      </c>
      <c r="G68" s="140">
        <f t="shared" si="2"/>
        <v>126000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.75" customHeight="1" x14ac:dyDescent="0.3">
      <c r="A69" s="46"/>
      <c r="B69" s="13" t="s">
        <v>123</v>
      </c>
      <c r="C69" s="146" t="s">
        <v>33</v>
      </c>
      <c r="D69" s="146">
        <v>0.4</v>
      </c>
      <c r="E69" s="142" t="s">
        <v>144</v>
      </c>
      <c r="F69" s="133">
        <v>590000</v>
      </c>
      <c r="G69" s="140">
        <f t="shared" si="2"/>
        <v>236000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.75" customHeight="1" x14ac:dyDescent="0.3">
      <c r="A70" s="46"/>
      <c r="B70" s="13" t="s">
        <v>124</v>
      </c>
      <c r="C70" s="146" t="s">
        <v>33</v>
      </c>
      <c r="D70" s="146">
        <v>0.5</v>
      </c>
      <c r="E70" s="142" t="s">
        <v>145</v>
      </c>
      <c r="F70" s="133">
        <v>160178</v>
      </c>
      <c r="G70" s="140">
        <f t="shared" si="2"/>
        <v>80089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.75" customHeight="1" x14ac:dyDescent="0.3">
      <c r="A71" s="46"/>
      <c r="B71" s="13" t="s">
        <v>125</v>
      </c>
      <c r="C71" s="146" t="s">
        <v>32</v>
      </c>
      <c r="D71" s="146">
        <v>0.7</v>
      </c>
      <c r="E71" s="142" t="s">
        <v>145</v>
      </c>
      <c r="F71" s="133">
        <v>75000</v>
      </c>
      <c r="G71" s="140">
        <f t="shared" si="2"/>
        <v>52500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x14ac:dyDescent="0.3">
      <c r="A72" s="46"/>
      <c r="B72" s="13" t="s">
        <v>126</v>
      </c>
      <c r="C72" s="146" t="s">
        <v>32</v>
      </c>
      <c r="D72" s="146">
        <v>2</v>
      </c>
      <c r="E72" s="142" t="s">
        <v>144</v>
      </c>
      <c r="F72" s="133">
        <f>25138*10</f>
        <v>251380</v>
      </c>
      <c r="G72" s="140">
        <f t="shared" si="2"/>
        <v>502760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x14ac:dyDescent="0.3">
      <c r="A73" s="46"/>
      <c r="B73" s="13" t="s">
        <v>127</v>
      </c>
      <c r="C73" s="146" t="s">
        <v>33</v>
      </c>
      <c r="D73" s="146">
        <v>4</v>
      </c>
      <c r="E73" s="142" t="s">
        <v>145</v>
      </c>
      <c r="F73" s="133">
        <v>26000</v>
      </c>
      <c r="G73" s="140">
        <f t="shared" si="2"/>
        <v>104000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.75" customHeight="1" x14ac:dyDescent="0.3">
      <c r="A74" s="46"/>
      <c r="B74" s="131" t="s">
        <v>97</v>
      </c>
      <c r="C74" s="147" t="s">
        <v>33</v>
      </c>
      <c r="D74" s="148">
        <v>0.8</v>
      </c>
      <c r="E74" s="149" t="s">
        <v>144</v>
      </c>
      <c r="F74" s="150">
        <v>83509</v>
      </c>
      <c r="G74" s="145">
        <f t="shared" si="2"/>
        <v>66807.199999999997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.75" customHeight="1" x14ac:dyDescent="0.3">
      <c r="A75" s="46"/>
      <c r="B75" s="13" t="s">
        <v>128</v>
      </c>
      <c r="C75" s="151" t="s">
        <v>33</v>
      </c>
      <c r="D75" s="151">
        <v>0.4</v>
      </c>
      <c r="E75" s="142" t="s">
        <v>144</v>
      </c>
      <c r="F75" s="152">
        <v>223597</v>
      </c>
      <c r="G75" s="133">
        <f t="shared" si="2"/>
        <v>89438.8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.75" customHeight="1" x14ac:dyDescent="0.3">
      <c r="A76" s="46"/>
      <c r="B76" s="13" t="s">
        <v>129</v>
      </c>
      <c r="C76" s="151" t="s">
        <v>32</v>
      </c>
      <c r="D76" s="151">
        <v>2.4</v>
      </c>
      <c r="E76" s="142" t="s">
        <v>144</v>
      </c>
      <c r="F76" s="152">
        <f>21900*5</f>
        <v>109500</v>
      </c>
      <c r="G76" s="133">
        <f t="shared" si="2"/>
        <v>262800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3.5" customHeight="1" x14ac:dyDescent="0.3">
      <c r="A77" s="18"/>
      <c r="B77" s="47" t="s">
        <v>35</v>
      </c>
      <c r="C77" s="98"/>
      <c r="D77" s="98"/>
      <c r="E77" s="98"/>
      <c r="F77" s="98"/>
      <c r="G77" s="97">
        <f>SUM(G48:G76)</f>
        <v>18471931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3">
      <c r="A78" s="21"/>
      <c r="B78" s="43"/>
      <c r="C78" s="44"/>
      <c r="D78" s="44"/>
      <c r="E78" s="44"/>
      <c r="F78" s="45"/>
      <c r="G78" s="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3">
      <c r="A79" s="18"/>
      <c r="B79" s="35" t="s">
        <v>36</v>
      </c>
      <c r="C79" s="36"/>
      <c r="D79" s="37"/>
      <c r="E79" s="37"/>
      <c r="F79" s="37"/>
      <c r="G79" s="37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24" customHeight="1" x14ac:dyDescent="0.3">
      <c r="A80" s="18"/>
      <c r="B80" s="49" t="s">
        <v>37</v>
      </c>
      <c r="C80" s="50" t="s">
        <v>28</v>
      </c>
      <c r="D80" s="51" t="s">
        <v>29</v>
      </c>
      <c r="E80" s="49" t="s">
        <v>17</v>
      </c>
      <c r="F80" s="51" t="s">
        <v>18</v>
      </c>
      <c r="G80" s="52" t="s">
        <v>19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.75" customHeight="1" x14ac:dyDescent="0.3">
      <c r="A81" s="46"/>
      <c r="B81" s="12" t="s">
        <v>130</v>
      </c>
      <c r="C81" s="132" t="s">
        <v>66</v>
      </c>
      <c r="D81" s="133">
        <v>1</v>
      </c>
      <c r="E81" s="134" t="s">
        <v>64</v>
      </c>
      <c r="F81" s="135">
        <v>2000000</v>
      </c>
      <c r="G81" s="133">
        <f t="shared" ref="G81:G87" si="3">(D81*F81)</f>
        <v>2000000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x14ac:dyDescent="0.3">
      <c r="A82" s="46"/>
      <c r="B82" s="12" t="s">
        <v>131</v>
      </c>
      <c r="C82" s="132" t="s">
        <v>106</v>
      </c>
      <c r="D82" s="133">
        <v>20</v>
      </c>
      <c r="E82" s="134" t="s">
        <v>93</v>
      </c>
      <c r="F82" s="135">
        <f>84738/5</f>
        <v>16947.599999999999</v>
      </c>
      <c r="G82" s="133">
        <f t="shared" si="3"/>
        <v>338952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3.5" customHeight="1" x14ac:dyDescent="0.3">
      <c r="A83" s="46"/>
      <c r="B83" s="12" t="s">
        <v>95</v>
      </c>
      <c r="C83" s="132" t="s">
        <v>106</v>
      </c>
      <c r="D83" s="133">
        <v>20</v>
      </c>
      <c r="E83" s="134" t="s">
        <v>132</v>
      </c>
      <c r="F83" s="135">
        <f>112982/20</f>
        <v>5649.1</v>
      </c>
      <c r="G83" s="133">
        <f t="shared" si="3"/>
        <v>112982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3.5" customHeight="1" x14ac:dyDescent="0.3">
      <c r="A84" s="46"/>
      <c r="B84" s="12" t="s">
        <v>149</v>
      </c>
      <c r="C84" s="132" t="s">
        <v>66</v>
      </c>
      <c r="D84" s="133">
        <v>10</v>
      </c>
      <c r="E84" s="134" t="s">
        <v>142</v>
      </c>
      <c r="F84" s="135">
        <v>60000</v>
      </c>
      <c r="G84" s="133">
        <f t="shared" si="3"/>
        <v>600000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3.5" customHeight="1" x14ac:dyDescent="0.3">
      <c r="A85" s="46"/>
      <c r="B85" s="12" t="s">
        <v>108</v>
      </c>
      <c r="C85" s="132" t="s">
        <v>66</v>
      </c>
      <c r="D85" s="133">
        <v>8333</v>
      </c>
      <c r="E85" s="134" t="s">
        <v>133</v>
      </c>
      <c r="F85" s="135">
        <v>1600</v>
      </c>
      <c r="G85" s="133">
        <f t="shared" si="3"/>
        <v>13332800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5" customHeight="1" x14ac:dyDescent="0.3">
      <c r="A86" s="46"/>
      <c r="B86" s="12" t="s">
        <v>134</v>
      </c>
      <c r="C86" s="136" t="s">
        <v>66</v>
      </c>
      <c r="D86" s="133">
        <v>4</v>
      </c>
      <c r="E86" s="137" t="s">
        <v>135</v>
      </c>
      <c r="F86" s="135">
        <v>182513</v>
      </c>
      <c r="G86" s="133">
        <f t="shared" si="3"/>
        <v>730052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128" customFormat="1" ht="11.25" customHeight="1" x14ac:dyDescent="0.3">
      <c r="A87" s="126"/>
      <c r="B87" s="12" t="s">
        <v>103</v>
      </c>
      <c r="C87" s="136" t="s">
        <v>88</v>
      </c>
      <c r="D87" s="133">
        <v>30</v>
      </c>
      <c r="E87" s="137" t="s">
        <v>132</v>
      </c>
      <c r="F87" s="135">
        <v>4000</v>
      </c>
      <c r="G87" s="133">
        <f t="shared" si="3"/>
        <v>120000</v>
      </c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7"/>
      <c r="HI87" s="127"/>
      <c r="HJ87" s="127"/>
      <c r="HK87" s="127"/>
      <c r="HL87" s="127"/>
      <c r="HM87" s="127"/>
      <c r="HN87" s="127"/>
      <c r="HO87" s="127"/>
      <c r="HP87" s="127"/>
      <c r="HQ87" s="127"/>
      <c r="HR87" s="127"/>
      <c r="HS87" s="127"/>
      <c r="HT87" s="127"/>
      <c r="HU87" s="127"/>
      <c r="HV87" s="127"/>
      <c r="HW87" s="127"/>
      <c r="HX87" s="127"/>
      <c r="HY87" s="127"/>
      <c r="HZ87" s="127"/>
      <c r="IA87" s="127"/>
      <c r="IB87" s="127"/>
      <c r="IC87" s="127"/>
      <c r="ID87" s="127"/>
      <c r="IE87" s="127"/>
      <c r="IF87" s="127"/>
      <c r="IG87" s="127"/>
      <c r="IH87" s="127"/>
      <c r="II87" s="127"/>
      <c r="IJ87" s="127"/>
      <c r="IK87" s="127"/>
      <c r="IL87" s="127"/>
      <c r="IM87" s="127"/>
      <c r="IN87" s="127"/>
      <c r="IO87" s="127"/>
      <c r="IP87" s="127"/>
      <c r="IQ87" s="127"/>
      <c r="IR87" s="127"/>
      <c r="IS87" s="127"/>
      <c r="IT87" s="127"/>
      <c r="IU87" s="127"/>
    </row>
    <row r="88" spans="1:255" s="20" customFormat="1" ht="13.5" customHeight="1" x14ac:dyDescent="0.3">
      <c r="A88" s="18"/>
      <c r="B88" s="47" t="s">
        <v>38</v>
      </c>
      <c r="C88" s="98"/>
      <c r="D88" s="98"/>
      <c r="E88" s="98"/>
      <c r="F88" s="98"/>
      <c r="G88" s="97">
        <f>SUM(G81:G87)</f>
        <v>17234786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3">
      <c r="A89" s="21"/>
      <c r="B89" s="53"/>
      <c r="C89" s="53"/>
      <c r="D89" s="53"/>
      <c r="E89" s="53"/>
      <c r="F89" s="54"/>
      <c r="G89" s="54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3">
      <c r="A90" s="46"/>
      <c r="B90" s="55" t="s">
        <v>39</v>
      </c>
      <c r="C90" s="56"/>
      <c r="D90" s="56"/>
      <c r="E90" s="56"/>
      <c r="F90" s="56"/>
      <c r="G90" s="93">
        <f>G31+G44+G77+G88</f>
        <v>43746717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3">
      <c r="A91" s="46"/>
      <c r="B91" s="57" t="s">
        <v>40</v>
      </c>
      <c r="C91" s="58"/>
      <c r="D91" s="58"/>
      <c r="E91" s="58"/>
      <c r="F91" s="58"/>
      <c r="G91" s="94">
        <f>G90*0.05</f>
        <v>2187335.85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3">
      <c r="A92" s="46"/>
      <c r="B92" s="59" t="s">
        <v>41</v>
      </c>
      <c r="C92" s="60"/>
      <c r="D92" s="60"/>
      <c r="E92" s="60"/>
      <c r="F92" s="60"/>
      <c r="G92" s="95">
        <f>G91+G90</f>
        <v>45934052.850000001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3">
      <c r="A93" s="46"/>
      <c r="B93" s="57" t="s">
        <v>42</v>
      </c>
      <c r="C93" s="58"/>
      <c r="D93" s="58"/>
      <c r="E93" s="58"/>
      <c r="F93" s="58"/>
      <c r="G93" s="94">
        <f>G12</f>
        <v>90000000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3">
      <c r="A94" s="46"/>
      <c r="B94" s="61" t="s">
        <v>43</v>
      </c>
      <c r="C94" s="62"/>
      <c r="D94" s="62"/>
      <c r="E94" s="62"/>
      <c r="F94" s="62"/>
      <c r="G94" s="96">
        <f>G93-G92</f>
        <v>44065947.149999999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" customHeight="1" x14ac:dyDescent="0.3">
      <c r="A95" s="46"/>
      <c r="B95" s="63" t="s">
        <v>80</v>
      </c>
      <c r="C95" s="64"/>
      <c r="D95" s="64"/>
      <c r="E95" s="64"/>
      <c r="F95" s="64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.75" customHeight="1" thickBot="1" x14ac:dyDescent="0.35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" customHeight="1" x14ac:dyDescent="0.3">
      <c r="A97" s="46"/>
      <c r="B97" s="67" t="s">
        <v>81</v>
      </c>
      <c r="C97" s="68"/>
      <c r="D97" s="68"/>
      <c r="E97" s="68"/>
      <c r="F97" s="69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x14ac:dyDescent="0.3">
      <c r="A98" s="46"/>
      <c r="B98" s="14" t="s">
        <v>44</v>
      </c>
      <c r="C98" s="66"/>
      <c r="D98" s="66"/>
      <c r="E98" s="66"/>
      <c r="F98" s="70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3">
      <c r="A99" s="46"/>
      <c r="B99" s="14" t="s">
        <v>45</v>
      </c>
      <c r="C99" s="66"/>
      <c r="D99" s="66"/>
      <c r="E99" s="66"/>
      <c r="F99" s="70"/>
      <c r="G99" s="65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" customHeight="1" x14ac:dyDescent="0.3">
      <c r="A100" s="46"/>
      <c r="B100" s="14" t="s">
        <v>46</v>
      </c>
      <c r="C100" s="66"/>
      <c r="D100" s="66"/>
      <c r="E100" s="66"/>
      <c r="F100" s="70"/>
      <c r="G100" s="65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2" customHeight="1" x14ac:dyDescent="0.3">
      <c r="A101" s="46"/>
      <c r="B101" s="14" t="s">
        <v>47</v>
      </c>
      <c r="C101" s="66"/>
      <c r="D101" s="66"/>
      <c r="E101" s="66"/>
      <c r="F101" s="70"/>
      <c r="G101" s="65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2" customHeight="1" x14ac:dyDescent="0.3">
      <c r="A102" s="46"/>
      <c r="B102" s="14" t="s">
        <v>48</v>
      </c>
      <c r="C102" s="66"/>
      <c r="D102" s="66"/>
      <c r="E102" s="66"/>
      <c r="F102" s="70"/>
      <c r="G102" s="65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20" customFormat="1" ht="12.75" customHeight="1" thickBot="1" x14ac:dyDescent="0.35">
      <c r="A103" s="46"/>
      <c r="B103" s="15" t="s">
        <v>49</v>
      </c>
      <c r="C103" s="71"/>
      <c r="D103" s="71"/>
      <c r="E103" s="71"/>
      <c r="F103" s="72"/>
      <c r="G103" s="65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</row>
    <row r="104" spans="1:255" s="20" customFormat="1" ht="12.75" customHeight="1" x14ac:dyDescent="0.3">
      <c r="A104" s="46"/>
      <c r="B104" s="66"/>
      <c r="C104" s="66"/>
      <c r="D104" s="66"/>
      <c r="E104" s="66"/>
      <c r="F104" s="66"/>
      <c r="G104" s="65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</row>
    <row r="105" spans="1:255" s="20" customFormat="1" ht="15" customHeight="1" thickBot="1" x14ac:dyDescent="0.35">
      <c r="A105" s="46"/>
      <c r="B105" s="162" t="s">
        <v>50</v>
      </c>
      <c r="C105" s="163"/>
      <c r="D105" s="73"/>
      <c r="E105" s="74"/>
      <c r="F105" s="74"/>
      <c r="G105" s="65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</row>
    <row r="106" spans="1:255" s="20" customFormat="1" ht="12" customHeight="1" x14ac:dyDescent="0.3">
      <c r="A106" s="46"/>
      <c r="B106" s="75" t="s">
        <v>37</v>
      </c>
      <c r="C106" s="112" t="s">
        <v>91</v>
      </c>
      <c r="D106" s="113" t="s">
        <v>51</v>
      </c>
      <c r="E106" s="74"/>
      <c r="F106" s="74"/>
      <c r="G106" s="65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</row>
    <row r="107" spans="1:255" s="20" customFormat="1" ht="12" customHeight="1" x14ac:dyDescent="0.3">
      <c r="A107" s="46"/>
      <c r="B107" s="76" t="s">
        <v>52</v>
      </c>
      <c r="C107" s="108">
        <f>G31</f>
        <v>7280000</v>
      </c>
      <c r="D107" s="109">
        <f>(C107/C113)</f>
        <v>0.15848808342197046</v>
      </c>
      <c r="E107" s="74"/>
      <c r="F107" s="74"/>
      <c r="G107" s="65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</row>
    <row r="108" spans="1:255" s="20" customFormat="1" ht="12" customHeight="1" x14ac:dyDescent="0.3">
      <c r="A108" s="46"/>
      <c r="B108" s="76" t="s">
        <v>53</v>
      </c>
      <c r="C108" s="110">
        <v>0</v>
      </c>
      <c r="D108" s="109">
        <v>0</v>
      </c>
      <c r="E108" s="74"/>
      <c r="F108" s="74"/>
      <c r="G108" s="65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</row>
    <row r="109" spans="1:255" s="20" customFormat="1" ht="12" customHeight="1" x14ac:dyDescent="0.3">
      <c r="A109" s="46"/>
      <c r="B109" s="76" t="s">
        <v>54</v>
      </c>
      <c r="C109" s="108">
        <f>G44</f>
        <v>760000</v>
      </c>
      <c r="D109" s="109">
        <f>(C109/C113)</f>
        <v>1.6545459258337575E-2</v>
      </c>
      <c r="E109" s="74"/>
      <c r="F109" s="74"/>
      <c r="G109" s="65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</row>
    <row r="110" spans="1:255" s="20" customFormat="1" ht="12" customHeight="1" x14ac:dyDescent="0.3">
      <c r="A110" s="46"/>
      <c r="B110" s="76" t="s">
        <v>27</v>
      </c>
      <c r="C110" s="108">
        <f>G77</f>
        <v>18471931</v>
      </c>
      <c r="D110" s="109">
        <f>(C110/C113)</f>
        <v>0.40214023918858272</v>
      </c>
      <c r="E110" s="74"/>
      <c r="F110" s="74"/>
      <c r="G110" s="65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</row>
    <row r="111" spans="1:255" s="20" customFormat="1" ht="12" customHeight="1" x14ac:dyDescent="0.3">
      <c r="A111" s="46"/>
      <c r="B111" s="76" t="s">
        <v>55</v>
      </c>
      <c r="C111" s="114">
        <f>G88</f>
        <v>17234786</v>
      </c>
      <c r="D111" s="109">
        <f>(C111/C113)</f>
        <v>0.37520717051206159</v>
      </c>
      <c r="E111" s="77"/>
      <c r="F111" s="77"/>
      <c r="G111" s="65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</row>
    <row r="112" spans="1:255" s="20" customFormat="1" ht="12" customHeight="1" x14ac:dyDescent="0.3">
      <c r="A112" s="46"/>
      <c r="B112" s="76" t="s">
        <v>56</v>
      </c>
      <c r="C112" s="114">
        <f>G91</f>
        <v>2187335.85</v>
      </c>
      <c r="D112" s="109">
        <f>(C112/C113)</f>
        <v>4.7619047619047616E-2</v>
      </c>
      <c r="E112" s="77"/>
      <c r="F112" s="77"/>
      <c r="G112" s="65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</row>
    <row r="113" spans="1:255" s="20" customFormat="1" ht="12.75" customHeight="1" thickBot="1" x14ac:dyDescent="0.35">
      <c r="A113" s="46"/>
      <c r="B113" s="78" t="s">
        <v>57</v>
      </c>
      <c r="C113" s="115">
        <f>SUM(C107:C112)</f>
        <v>45934052.850000001</v>
      </c>
      <c r="D113" s="111">
        <f>SUM(D107:D112)</f>
        <v>1</v>
      </c>
      <c r="E113" s="77"/>
      <c r="F113" s="77"/>
      <c r="G113" s="65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</row>
    <row r="114" spans="1:255" s="20" customFormat="1" ht="12" customHeight="1" x14ac:dyDescent="0.3">
      <c r="A114" s="46"/>
      <c r="B114" s="66"/>
      <c r="C114" s="64"/>
      <c r="D114" s="64"/>
      <c r="E114" s="64"/>
      <c r="F114" s="64"/>
      <c r="G114" s="65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</row>
    <row r="115" spans="1:255" s="20" customFormat="1" ht="12.75" customHeight="1" x14ac:dyDescent="0.3">
      <c r="A115" s="46"/>
      <c r="B115" s="80"/>
      <c r="C115" s="64"/>
      <c r="D115" s="64"/>
      <c r="E115" s="64"/>
      <c r="F115" s="64"/>
      <c r="G115" s="65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</row>
    <row r="116" spans="1:255" s="20" customFormat="1" ht="12" customHeight="1" thickBot="1" x14ac:dyDescent="0.35">
      <c r="A116" s="81"/>
      <c r="B116" s="82"/>
      <c r="C116" s="83" t="s">
        <v>58</v>
      </c>
      <c r="D116" s="84"/>
      <c r="E116" s="85"/>
      <c r="F116" s="86"/>
      <c r="G116" s="65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</row>
    <row r="117" spans="1:255" s="20" customFormat="1" ht="12" customHeight="1" x14ac:dyDescent="0.3">
      <c r="A117" s="46"/>
      <c r="B117" s="92" t="s">
        <v>85</v>
      </c>
      <c r="C117" s="16">
        <v>130000</v>
      </c>
      <c r="D117" s="16">
        <v>150000</v>
      </c>
      <c r="E117" s="17">
        <v>170000</v>
      </c>
      <c r="F117" s="87"/>
      <c r="G117" s="8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</row>
    <row r="118" spans="1:255" s="20" customFormat="1" ht="12.75" customHeight="1" thickBot="1" x14ac:dyDescent="0.35">
      <c r="A118" s="46"/>
      <c r="B118" s="78" t="s">
        <v>69</v>
      </c>
      <c r="C118" s="79">
        <f>(G92/C117)</f>
        <v>353.33886807692306</v>
      </c>
      <c r="D118" s="79">
        <f>(G92/D117)</f>
        <v>306.22701899999998</v>
      </c>
      <c r="E118" s="89">
        <f>(G92/E117)</f>
        <v>270.20031088235294</v>
      </c>
      <c r="F118" s="87"/>
      <c r="G118" s="8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</row>
    <row r="119" spans="1:255" s="20" customFormat="1" ht="15.6" customHeight="1" x14ac:dyDescent="0.3">
      <c r="A119" s="46"/>
      <c r="B119" s="161" t="s">
        <v>59</v>
      </c>
      <c r="C119" s="161"/>
      <c r="D119" s="161"/>
      <c r="E119" s="161"/>
      <c r="F119" s="66"/>
      <c r="G119" s="66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</row>
    <row r="120" spans="1:255" s="20" customFormat="1" ht="11.25" customHeight="1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</row>
    <row r="121" spans="1:255" s="91" customFormat="1" ht="11.25" customHeight="1" x14ac:dyDescent="0.3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  <c r="EG121" s="90"/>
      <c r="EH121" s="90"/>
      <c r="EI121" s="90"/>
      <c r="EJ121" s="90"/>
      <c r="EK121" s="90"/>
      <c r="EL121" s="90"/>
      <c r="EM121" s="90"/>
      <c r="EN121" s="90"/>
      <c r="EO121" s="90"/>
      <c r="EP121" s="90"/>
      <c r="EQ121" s="90"/>
      <c r="ER121" s="90"/>
      <c r="ES121" s="90"/>
      <c r="ET121" s="90"/>
      <c r="EU121" s="90"/>
      <c r="EV121" s="90"/>
      <c r="EW121" s="90"/>
      <c r="EX121" s="90"/>
      <c r="EY121" s="90"/>
      <c r="EZ121" s="90"/>
      <c r="FA121" s="90"/>
      <c r="FB121" s="90"/>
      <c r="FC121" s="90"/>
      <c r="FD121" s="90"/>
      <c r="FE121" s="90"/>
      <c r="FF121" s="90"/>
      <c r="FG121" s="90"/>
      <c r="FH121" s="90"/>
      <c r="FI121" s="90"/>
      <c r="FJ121" s="90"/>
      <c r="FK121" s="90"/>
      <c r="FL121" s="90"/>
      <c r="FM121" s="90"/>
      <c r="FN121" s="90"/>
      <c r="FO121" s="90"/>
      <c r="FP121" s="90"/>
      <c r="FQ121" s="90"/>
      <c r="FR121" s="90"/>
      <c r="FS121" s="90"/>
      <c r="FT121" s="90"/>
      <c r="FU121" s="90"/>
      <c r="FV121" s="90"/>
      <c r="FW121" s="90"/>
      <c r="FX121" s="90"/>
      <c r="FY121" s="90"/>
      <c r="FZ121" s="90"/>
      <c r="GA121" s="90"/>
      <c r="GB121" s="90"/>
      <c r="GC121" s="90"/>
      <c r="GD121" s="90"/>
      <c r="GE121" s="90"/>
      <c r="GF121" s="90"/>
      <c r="GG121" s="90"/>
      <c r="GH121" s="90"/>
      <c r="GI121" s="90"/>
      <c r="GJ121" s="90"/>
      <c r="GK121" s="90"/>
      <c r="GL121" s="90"/>
      <c r="GM121" s="90"/>
      <c r="GN121" s="90"/>
      <c r="GO121" s="90"/>
      <c r="GP121" s="90"/>
      <c r="GQ121" s="90"/>
      <c r="GR121" s="90"/>
      <c r="GS121" s="90"/>
      <c r="GT121" s="90"/>
      <c r="GU121" s="90"/>
      <c r="GV121" s="90"/>
      <c r="GW121" s="90"/>
      <c r="GX121" s="90"/>
      <c r="GY121" s="90"/>
      <c r="GZ121" s="90"/>
      <c r="HA121" s="90"/>
      <c r="HB121" s="90"/>
      <c r="HC121" s="90"/>
      <c r="HD121" s="90"/>
      <c r="HE121" s="90"/>
      <c r="HF121" s="90"/>
      <c r="HG121" s="90"/>
      <c r="HH121" s="90"/>
      <c r="HI121" s="90"/>
      <c r="HJ121" s="90"/>
      <c r="HK121" s="90"/>
      <c r="HL121" s="90"/>
      <c r="HM121" s="90"/>
      <c r="HN121" s="90"/>
      <c r="HO121" s="90"/>
      <c r="HP121" s="90"/>
      <c r="HQ121" s="90"/>
      <c r="HR121" s="90"/>
      <c r="HS121" s="90"/>
      <c r="HT121" s="90"/>
      <c r="HU121" s="90"/>
      <c r="HV121" s="90"/>
      <c r="HW121" s="90"/>
      <c r="HX121" s="90"/>
      <c r="HY121" s="90"/>
      <c r="HZ121" s="90"/>
      <c r="IA121" s="90"/>
      <c r="IB121" s="90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</row>
    <row r="122" spans="1:255" s="91" customFormat="1" ht="11.25" customHeight="1" x14ac:dyDescent="0.3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  <c r="EG122" s="90"/>
      <c r="EH122" s="90"/>
      <c r="EI122" s="90"/>
      <c r="EJ122" s="90"/>
      <c r="EK122" s="90"/>
      <c r="EL122" s="90"/>
      <c r="EM122" s="90"/>
      <c r="EN122" s="90"/>
      <c r="EO122" s="90"/>
      <c r="EP122" s="90"/>
      <c r="EQ122" s="90"/>
      <c r="ER122" s="90"/>
      <c r="ES122" s="90"/>
      <c r="ET122" s="90"/>
      <c r="EU122" s="90"/>
      <c r="EV122" s="90"/>
      <c r="EW122" s="90"/>
      <c r="EX122" s="90"/>
      <c r="EY122" s="90"/>
      <c r="EZ122" s="90"/>
      <c r="FA122" s="90"/>
      <c r="FB122" s="90"/>
      <c r="FC122" s="90"/>
      <c r="FD122" s="90"/>
      <c r="FE122" s="90"/>
      <c r="FF122" s="90"/>
      <c r="FG122" s="90"/>
      <c r="FH122" s="90"/>
      <c r="FI122" s="90"/>
      <c r="FJ122" s="90"/>
      <c r="FK122" s="90"/>
      <c r="FL122" s="90"/>
      <c r="FM122" s="90"/>
      <c r="FN122" s="90"/>
      <c r="FO122" s="90"/>
      <c r="FP122" s="90"/>
      <c r="FQ122" s="90"/>
      <c r="FR122" s="90"/>
      <c r="FS122" s="90"/>
      <c r="FT122" s="90"/>
      <c r="FU122" s="90"/>
      <c r="FV122" s="90"/>
      <c r="FW122" s="90"/>
      <c r="FX122" s="90"/>
      <c r="FY122" s="90"/>
      <c r="FZ122" s="90"/>
      <c r="GA122" s="90"/>
      <c r="GB122" s="90"/>
      <c r="GC122" s="90"/>
      <c r="GD122" s="90"/>
      <c r="GE122" s="90"/>
      <c r="GF122" s="90"/>
      <c r="GG122" s="90"/>
      <c r="GH122" s="90"/>
      <c r="GI122" s="90"/>
      <c r="GJ122" s="90"/>
      <c r="GK122" s="90"/>
      <c r="GL122" s="90"/>
      <c r="GM122" s="90"/>
      <c r="GN122" s="90"/>
      <c r="GO122" s="90"/>
      <c r="GP122" s="90"/>
      <c r="GQ122" s="90"/>
      <c r="GR122" s="90"/>
      <c r="GS122" s="90"/>
      <c r="GT122" s="90"/>
      <c r="GU122" s="90"/>
      <c r="GV122" s="90"/>
      <c r="GW122" s="90"/>
      <c r="GX122" s="90"/>
      <c r="GY122" s="90"/>
      <c r="GZ122" s="90"/>
      <c r="HA122" s="90"/>
      <c r="HB122" s="90"/>
      <c r="HC122" s="90"/>
      <c r="HD122" s="90"/>
      <c r="HE122" s="90"/>
      <c r="HF122" s="90"/>
      <c r="HG122" s="90"/>
      <c r="HH122" s="90"/>
      <c r="HI122" s="90"/>
      <c r="HJ122" s="90"/>
      <c r="HK122" s="90"/>
      <c r="HL122" s="90"/>
      <c r="HM122" s="90"/>
      <c r="HN122" s="90"/>
      <c r="HO122" s="90"/>
      <c r="HP122" s="90"/>
      <c r="HQ122" s="90"/>
      <c r="HR122" s="90"/>
      <c r="HS122" s="90"/>
      <c r="HT122" s="90"/>
      <c r="HU122" s="90"/>
      <c r="HV122" s="90"/>
      <c r="HW122" s="90"/>
      <c r="HX122" s="90"/>
      <c r="HY122" s="90"/>
      <c r="HZ122" s="90"/>
      <c r="IA122" s="90"/>
      <c r="IB122" s="90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</row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Franco Indet. Malla 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2022-06-18T20:56:13Z</dcterms:modified>
</cp:coreProperties>
</file>