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castrow\Desktop\llamado PRI convenio CONADI 2023\"/>
    </mc:Choice>
  </mc:AlternateContent>
  <bookViews>
    <workbookView xWindow="0" yWindow="0" windowWidth="28800" windowHeight="11700" tabRatio="766"/>
  </bookViews>
  <sheets>
    <sheet name="RESUMEN " sheetId="18" r:id="rId1"/>
    <sheet name="PRESUPUESTO GENERAL" sheetId="16" r:id="rId2"/>
    <sheet name="GOTEO" sheetId="5" r:id="rId3"/>
    <sheet name="MICROASPERSION" sheetId="4" r:id="rId4"/>
    <sheet name="ELECTRIFICACION" sheetId="6" r:id="rId5"/>
    <sheet name="Centro de Control" sheetId="14" r:id="rId6"/>
    <sheet name="CASETA" sheetId="7" r:id="rId7"/>
    <sheet name="Movimiento de Tierra" sheetId="17" r:id="rId8"/>
  </sheets>
  <externalReferences>
    <externalReference r:id="rId9"/>
    <externalReference r:id="rId10"/>
    <externalReference r:id="rId11"/>
  </externalReferences>
  <definedNames>
    <definedName name="_xlnm._FilterDatabase" localSheetId="6" hidden="1">CASETA!$A$1:$I$4</definedName>
    <definedName name="_xlnm._FilterDatabase" localSheetId="5" hidden="1">'Centro de Control'!$A$1:$I$4</definedName>
    <definedName name="_xlnm._FilterDatabase" localSheetId="4" hidden="1">ELECTRIFICACION!$A$1:$I$4</definedName>
    <definedName name="_xlnm._FilterDatabase" localSheetId="2" hidden="1">GOTEO!$A$1:$I$16</definedName>
    <definedName name="_xlnm._FilterDatabase" localSheetId="3" hidden="1">MICROASPERSION!$A$1:$I$16</definedName>
    <definedName name="_xlnm.Extract" localSheetId="1">'PRESUPUESTO GENERAL'!#REF!</definedName>
    <definedName name="_xlnm.Print_Area" localSheetId="6">CASETA!$A$1:$H$20</definedName>
    <definedName name="_xlnm.Print_Area" localSheetId="5">'Centro de Control'!$A$1:$H$48</definedName>
    <definedName name="_xlnm.Print_Area" localSheetId="4">ELECTRIFICACION!$A$1:$H$35</definedName>
    <definedName name="_xlnm.Print_Area" localSheetId="2">GOTEO!$A$1:$H$53</definedName>
    <definedName name="_xlnm.Print_Area" localSheetId="3">MICROASPERSION!$A$1:$H$50</definedName>
    <definedName name="_xlnm.Print_Area" localSheetId="1">'PRESUPUESTO GENERAL'!$A$1:$I$63</definedName>
    <definedName name="_xlnm.Database" localSheetId="6">'[1]Elementos de Riego'!#REF!</definedName>
    <definedName name="_xlnm.Database" localSheetId="5">'[1]Elementos de Riego'!#REF!</definedName>
    <definedName name="_xlnm.Database" localSheetId="4">'[1]Elementos de Riego'!#REF!</definedName>
    <definedName name="_xlnm.Database" localSheetId="2">'[1]Elementos de Riego'!#REF!</definedName>
    <definedName name="_xlnm.Database" localSheetId="3">'[1]Elementos de Riego'!#REF!</definedName>
    <definedName name="_xlnm.Database">'[1]Elementos de Riego'!#REF!</definedName>
    <definedName name="cred" localSheetId="6">#REF!</definedName>
    <definedName name="cred" localSheetId="5">#REF!</definedName>
    <definedName name="cred" localSheetId="4">#REF!</definedName>
    <definedName name="cred" localSheetId="2">#REF!</definedName>
    <definedName name="cred" localSheetId="3">#REF!</definedName>
    <definedName name="cred">#REF!</definedName>
    <definedName name="CREDITICIA" localSheetId="6">#REF!</definedName>
    <definedName name="CREDITICIA" localSheetId="5">#REF!</definedName>
    <definedName name="CREDITICIA" localSheetId="4">#REF!</definedName>
    <definedName name="CREDITICIA" localSheetId="2">#REF!</definedName>
    <definedName name="CREDITICIA" localSheetId="3">#REF!</definedName>
    <definedName name="CREDITICIA">#REF!</definedName>
    <definedName name="_xlnm.Criteria" localSheetId="1">'PRESUPUESTO GENERAL'!$P$9:$P$11</definedName>
    <definedName name="MEDIDA" localSheetId="6">#REF!</definedName>
    <definedName name="MEDIDA" localSheetId="5">#REF!</definedName>
    <definedName name="MEDIDA" localSheetId="4">#REF!</definedName>
    <definedName name="MEDIDA" localSheetId="2">#REF!</definedName>
    <definedName name="MEDIDA" localSheetId="3">#REF!</definedName>
    <definedName name="MEDIDA">#REF!</definedName>
    <definedName name="MEDIDAS" localSheetId="6">#REF!</definedName>
    <definedName name="MEDIDAS" localSheetId="5">#REF!</definedName>
    <definedName name="MEDIDAS" localSheetId="4">#REF!</definedName>
    <definedName name="MEDIDAS" localSheetId="2">#REF!</definedName>
    <definedName name="MEDIDAS" localSheetId="3">#REF!</definedName>
    <definedName name="MEDIDAS">#REF!</definedName>
    <definedName name="MES" localSheetId="6">#REF!</definedName>
    <definedName name="MES" localSheetId="5">#REF!</definedName>
    <definedName name="MES" localSheetId="4">#REF!</definedName>
    <definedName name="MES" localSheetId="2">#REF!</definedName>
    <definedName name="MES" localSheetId="3">#REF!</definedName>
    <definedName name="MES">#REF!</definedName>
    <definedName name="POSTULACION" localSheetId="6">#REF!</definedName>
    <definedName name="POSTULACION" localSheetId="5">#REF!</definedName>
    <definedName name="POSTULACION" localSheetId="4">#REF!</definedName>
    <definedName name="POSTULACION" localSheetId="2">#REF!</definedName>
    <definedName name="POSTULACION" localSheetId="3">#REF!</definedName>
    <definedName name="POSTULACION">#REF!</definedName>
    <definedName name="UNIDADES" localSheetId="6">#REF!</definedName>
    <definedName name="UNIDADES" localSheetId="5">#REF!</definedName>
    <definedName name="UNIDADES" localSheetId="4">#REF!</definedName>
    <definedName name="UNIDADES" localSheetId="2">#REF!</definedName>
    <definedName name="UNIDADES" localSheetId="3">#REF!</definedName>
    <definedName name="UNIDADES">#REF!</definedName>
    <definedName name="w" localSheetId="6">'[2]6. Costos SIN Proyecto'!#REF!</definedName>
    <definedName name="w" localSheetId="5">'[2]6. Costos SIN Proyecto'!#REF!</definedName>
    <definedName name="w" localSheetId="4">'[2]6. Costos SIN Proyecto'!#REF!</definedName>
    <definedName name="w" localSheetId="2">'[2]6. Costos SIN Proyecto'!#REF!</definedName>
    <definedName name="w" localSheetId="3">'[2]6. Costos SIN Proyecto'!#REF!</definedName>
    <definedName name="w">'[2]6. Costos SIN Proyecto'!#REF!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8" l="1"/>
  <c r="B31" i="18"/>
  <c r="G14" i="16"/>
  <c r="H14" i="16"/>
  <c r="G8" i="16"/>
  <c r="H8" i="16"/>
  <c r="G13" i="16"/>
  <c r="H13" i="16"/>
  <c r="G12" i="16"/>
  <c r="H12" i="16"/>
  <c r="G11" i="16"/>
  <c r="H11" i="16"/>
  <c r="B11" i="16"/>
  <c r="G10" i="16"/>
  <c r="H10" i="16"/>
  <c r="B10" i="16"/>
  <c r="G9" i="16"/>
  <c r="H9" i="16"/>
  <c r="B9" i="16"/>
  <c r="B8" i="16"/>
  <c r="B10" i="17"/>
  <c r="E10" i="17"/>
  <c r="G16" i="16"/>
  <c r="E8" i="17"/>
  <c r="E6" i="17"/>
  <c r="G15" i="16"/>
  <c r="H15" i="16"/>
  <c r="G6" i="7"/>
  <c r="G7" i="7"/>
  <c r="G8" i="7"/>
  <c r="G9" i="7"/>
  <c r="H9" i="7"/>
  <c r="G10" i="7"/>
  <c r="H10" i="7"/>
  <c r="G11" i="7"/>
  <c r="G12" i="7"/>
  <c r="H12" i="7"/>
  <c r="G13" i="7"/>
  <c r="G14" i="7"/>
  <c r="G15" i="7"/>
  <c r="G16" i="7"/>
  <c r="G17" i="7"/>
  <c r="G7" i="14"/>
  <c r="G8" i="14"/>
  <c r="H8" i="14"/>
  <c r="G9" i="14"/>
  <c r="H9" i="14"/>
  <c r="G10" i="14"/>
  <c r="H10" i="14"/>
  <c r="G11" i="14"/>
  <c r="H11" i="14"/>
  <c r="G12" i="14"/>
  <c r="H12" i="14"/>
  <c r="G13" i="14"/>
  <c r="H13" i="14"/>
  <c r="G14" i="14"/>
  <c r="H14" i="14"/>
  <c r="G15" i="14"/>
  <c r="H15" i="14"/>
  <c r="G16" i="14"/>
  <c r="H16" i="14"/>
  <c r="G17" i="14"/>
  <c r="H17" i="14"/>
  <c r="G18" i="14"/>
  <c r="H18" i="14"/>
  <c r="G19" i="14"/>
  <c r="H19" i="14"/>
  <c r="G20" i="14"/>
  <c r="H20" i="14"/>
  <c r="G21" i="14"/>
  <c r="H21" i="14"/>
  <c r="G22" i="14"/>
  <c r="H22" i="14"/>
  <c r="G23" i="14"/>
  <c r="H23" i="14"/>
  <c r="G24" i="14"/>
  <c r="H24" i="14"/>
  <c r="G25" i="14"/>
  <c r="H25" i="14"/>
  <c r="G26" i="14"/>
  <c r="H26" i="14"/>
  <c r="G27" i="14"/>
  <c r="H27" i="14"/>
  <c r="G28" i="14"/>
  <c r="H28" i="14"/>
  <c r="G29" i="14"/>
  <c r="H29" i="14"/>
  <c r="G30" i="14"/>
  <c r="H30" i="14"/>
  <c r="G31" i="14"/>
  <c r="H31" i="14"/>
  <c r="G32" i="14"/>
  <c r="H32" i="14"/>
  <c r="G33" i="14"/>
  <c r="H33" i="14"/>
  <c r="G34" i="14"/>
  <c r="H34" i="14"/>
  <c r="G36" i="14"/>
  <c r="H36" i="14"/>
  <c r="G37" i="14"/>
  <c r="H37" i="14"/>
  <c r="G38" i="14"/>
  <c r="H38" i="14"/>
  <c r="G39" i="14"/>
  <c r="H39" i="14"/>
  <c r="G40" i="14"/>
  <c r="H40" i="14"/>
  <c r="G41" i="14"/>
  <c r="H41" i="14"/>
  <c r="G42" i="14"/>
  <c r="H42" i="14"/>
  <c r="G43" i="14"/>
  <c r="H43" i="14"/>
  <c r="G44" i="14"/>
  <c r="H44" i="14"/>
  <c r="G45" i="14"/>
  <c r="H45" i="14"/>
  <c r="G29" i="6"/>
  <c r="H29" i="6"/>
  <c r="G28" i="6"/>
  <c r="H28" i="6"/>
  <c r="G27" i="6"/>
  <c r="H27" i="6"/>
  <c r="G26" i="6"/>
  <c r="H26" i="6"/>
  <c r="G25" i="6"/>
  <c r="H25" i="6"/>
  <c r="G24" i="6"/>
  <c r="H24" i="6"/>
  <c r="G23" i="6"/>
  <c r="H23" i="6"/>
  <c r="G22" i="6"/>
  <c r="H22" i="6"/>
  <c r="G21" i="6"/>
  <c r="H21" i="6"/>
  <c r="G20" i="6"/>
  <c r="H20" i="6"/>
  <c r="H17" i="7"/>
  <c r="H16" i="7"/>
  <c r="H15" i="7"/>
  <c r="H14" i="7"/>
  <c r="H13" i="7"/>
  <c r="H11" i="7"/>
  <c r="H8" i="7"/>
  <c r="H7" i="7"/>
  <c r="G19" i="6"/>
  <c r="H19" i="6"/>
  <c r="G18" i="6"/>
  <c r="H18" i="6"/>
  <c r="G17" i="6"/>
  <c r="H17" i="6"/>
  <c r="G16" i="6"/>
  <c r="H16" i="6"/>
  <c r="G15" i="6"/>
  <c r="H15" i="6"/>
  <c r="G14" i="6"/>
  <c r="H14" i="6"/>
  <c r="G13" i="6"/>
  <c r="H13" i="6"/>
  <c r="G12" i="6"/>
  <c r="H12" i="6"/>
  <c r="G11" i="6"/>
  <c r="H11" i="6"/>
  <c r="G10" i="6"/>
  <c r="H10" i="6"/>
  <c r="G9" i="6"/>
  <c r="H9" i="6"/>
  <c r="G7" i="6"/>
  <c r="H7" i="6"/>
  <c r="G49" i="5"/>
  <c r="H49" i="5"/>
  <c r="G48" i="5"/>
  <c r="H48" i="5"/>
  <c r="G47" i="5"/>
  <c r="H47" i="5"/>
  <c r="G45" i="5"/>
  <c r="H45" i="5"/>
  <c r="G44" i="5"/>
  <c r="H44" i="5"/>
  <c r="G41" i="5"/>
  <c r="H41" i="5"/>
  <c r="G40" i="5"/>
  <c r="H40" i="5"/>
  <c r="G39" i="5"/>
  <c r="H39" i="5"/>
  <c r="G38" i="5"/>
  <c r="H38" i="5"/>
  <c r="G37" i="5"/>
  <c r="H37" i="5"/>
  <c r="G36" i="5"/>
  <c r="H36" i="5"/>
  <c r="G35" i="5"/>
  <c r="H35" i="5"/>
  <c r="G34" i="5"/>
  <c r="H34" i="5"/>
  <c r="G33" i="5"/>
  <c r="H33" i="5"/>
  <c r="G32" i="5"/>
  <c r="H32" i="5"/>
  <c r="G31" i="5"/>
  <c r="H31" i="5"/>
  <c r="G30" i="5"/>
  <c r="G29" i="5"/>
  <c r="G50" i="5" s="1"/>
  <c r="G23" i="5"/>
  <c r="H23" i="5"/>
  <c r="G21" i="5"/>
  <c r="H21" i="5"/>
  <c r="G20" i="5"/>
  <c r="H20" i="5"/>
  <c r="G19" i="5"/>
  <c r="H19" i="5"/>
  <c r="G15" i="5"/>
  <c r="H15" i="5"/>
  <c r="G14" i="5"/>
  <c r="H14" i="5"/>
  <c r="G13" i="5"/>
  <c r="H13" i="5"/>
  <c r="G12" i="5"/>
  <c r="H12" i="5"/>
  <c r="G11" i="5"/>
  <c r="H11" i="5"/>
  <c r="G9" i="5"/>
  <c r="H9" i="5"/>
  <c r="G8" i="5"/>
  <c r="H8" i="5"/>
  <c r="G7" i="5"/>
  <c r="H7" i="5"/>
  <c r="G8" i="6"/>
  <c r="H8" i="6"/>
  <c r="H6" i="7"/>
  <c r="G22" i="5"/>
  <c r="G24" i="5"/>
  <c r="H24" i="5"/>
  <c r="H29" i="5"/>
  <c r="G30" i="6"/>
  <c r="H22" i="5"/>
  <c r="I25" i="5" s="1"/>
  <c r="G21" i="4"/>
  <c r="H21" i="4"/>
  <c r="G20" i="4"/>
  <c r="H20" i="4"/>
  <c r="G19" i="4"/>
  <c r="H19" i="4"/>
  <c r="G22" i="4"/>
  <c r="H22" i="4"/>
  <c r="I23" i="4" s="1"/>
  <c r="G31" i="4"/>
  <c r="H31" i="4"/>
  <c r="G32" i="4"/>
  <c r="H32" i="4"/>
  <c r="G34" i="4"/>
  <c r="H34" i="4"/>
  <c r="G47" i="4"/>
  <c r="H47" i="4"/>
  <c r="G46" i="4"/>
  <c r="H46" i="4"/>
  <c r="G45" i="4"/>
  <c r="H45" i="4"/>
  <c r="G43" i="4"/>
  <c r="H43" i="4"/>
  <c r="G42" i="4"/>
  <c r="H42" i="4"/>
  <c r="G39" i="4"/>
  <c r="H39" i="4"/>
  <c r="G38" i="4"/>
  <c r="H38" i="4"/>
  <c r="G37" i="4"/>
  <c r="H37" i="4"/>
  <c r="G36" i="4"/>
  <c r="H36" i="4"/>
  <c r="G35" i="4"/>
  <c r="H35" i="4"/>
  <c r="G33" i="4"/>
  <c r="H33" i="4"/>
  <c r="G30" i="4"/>
  <c r="H30" i="4"/>
  <c r="G29" i="4"/>
  <c r="H29" i="4"/>
  <c r="G28" i="4"/>
  <c r="H28" i="4"/>
  <c r="G27" i="4"/>
  <c r="G48" i="4"/>
  <c r="G14" i="4"/>
  <c r="H14" i="4"/>
  <c r="G13" i="4"/>
  <c r="H13" i="4"/>
  <c r="G12" i="4"/>
  <c r="H12" i="4"/>
  <c r="G11" i="4"/>
  <c r="H11" i="4"/>
  <c r="G9" i="4"/>
  <c r="H9" i="4"/>
  <c r="G8" i="4"/>
  <c r="H8" i="4"/>
  <c r="G7" i="4"/>
  <c r="G15" i="4"/>
  <c r="G16" i="4" s="1"/>
  <c r="H15" i="4"/>
  <c r="G23" i="4"/>
  <c r="G50" i="4" s="1"/>
  <c r="G18" i="16"/>
  <c r="I18" i="7"/>
  <c r="I16" i="5"/>
  <c r="I30" i="6"/>
  <c r="I32" i="6"/>
  <c r="H7" i="14"/>
  <c r="I46" i="14"/>
  <c r="G16" i="5"/>
  <c r="H7" i="4"/>
  <c r="I16" i="4"/>
  <c r="H30" i="5"/>
  <c r="I50" i="5"/>
  <c r="I53" i="5"/>
  <c r="H27" i="4"/>
  <c r="I48" i="4"/>
  <c r="I50" i="4"/>
  <c r="G25" i="5"/>
  <c r="G53" i="5"/>
  <c r="G21" i="16"/>
  <c r="H21" i="16"/>
  <c r="G28" i="16"/>
  <c r="B23" i="18" s="1"/>
  <c r="G38" i="16"/>
  <c r="B26" i="18" s="1"/>
  <c r="G20" i="16"/>
  <c r="H20" i="16"/>
  <c r="G23" i="16"/>
  <c r="G26" i="16"/>
  <c r="B21" i="18" s="1"/>
  <c r="G30" i="16"/>
  <c r="G39" i="16"/>
  <c r="B27" i="18" s="1"/>
  <c r="G46" i="14" l="1"/>
  <c r="G18" i="7"/>
  <c r="G20" i="7" s="1"/>
  <c r="H18" i="16"/>
  <c r="H23" i="16" s="1"/>
  <c r="G32" i="16" s="1"/>
  <c r="B22" i="18" l="1"/>
  <c r="G34" i="16"/>
  <c r="B24" i="18" l="1"/>
  <c r="G36" i="16"/>
  <c r="G40" i="16" s="1"/>
  <c r="G53" i="16"/>
  <c r="G44" i="16"/>
  <c r="G48" i="16" l="1"/>
  <c r="C44" i="16"/>
  <c r="B25" i="18"/>
  <c r="G42" i="16"/>
  <c r="B28" i="18" s="1"/>
  <c r="E29" i="18" l="1"/>
  <c r="G49" i="16"/>
</calcChain>
</file>

<file path=xl/sharedStrings.xml><?xml version="1.0" encoding="utf-8"?>
<sst xmlns="http://schemas.openxmlformats.org/spreadsheetml/2006/main" count="449" uniqueCount="243">
  <si>
    <t>CUADRO RESUMEN PROYECTO
“Riego por xxx para una superficie de xx ha de xxx”</t>
  </si>
  <si>
    <t>Área de INDAP</t>
  </si>
  <si>
    <t>Ejecutivo Integral</t>
  </si>
  <si>
    <t>Región</t>
  </si>
  <si>
    <t>Araucanía</t>
  </si>
  <si>
    <t>Provincia</t>
  </si>
  <si>
    <t>Comuna</t>
  </si>
  <si>
    <t>Sector</t>
  </si>
  <si>
    <t>Beneficiario</t>
  </si>
  <si>
    <t>RUT</t>
  </si>
  <si>
    <t>Rol SII</t>
  </si>
  <si>
    <t>Superficie Total</t>
  </si>
  <si>
    <t>XX ha.</t>
  </si>
  <si>
    <t>Caudal</t>
  </si>
  <si>
    <t xml:space="preserve">XX L/s </t>
  </si>
  <si>
    <t>Fuente de agua</t>
  </si>
  <si>
    <t>Georeferencias Fuente de agua (Datum WGS 84)</t>
  </si>
  <si>
    <t xml:space="preserve">Huso: </t>
  </si>
  <si>
    <t>N:</t>
  </si>
  <si>
    <t>E:</t>
  </si>
  <si>
    <t>Consultor</t>
  </si>
  <si>
    <t>RUT Consultor</t>
  </si>
  <si>
    <t>Correo electrónico</t>
  </si>
  <si>
    <t>Teléfono</t>
  </si>
  <si>
    <t>Tipo de bonificación</t>
  </si>
  <si>
    <t>Programa de Riego Intrapredial PRI,Convenio INDAP-CONADI</t>
  </si>
  <si>
    <t>Costo Neto del proyecto</t>
  </si>
  <si>
    <t>I.V.A.</t>
  </si>
  <si>
    <t>Elaboración</t>
  </si>
  <si>
    <t>COSTO TOTAL</t>
  </si>
  <si>
    <t>Incentivo a la Inversión y Ejecución de las obras</t>
  </si>
  <si>
    <t>Incentivo a la Elaboración</t>
  </si>
  <si>
    <t>Incentivo a la Capacitación de usuarios</t>
  </si>
  <si>
    <r>
      <t>INCENTIVO TOTAL</t>
    </r>
    <r>
      <rPr>
        <sz val="10"/>
        <color indexed="8"/>
        <rFont val="Calibri"/>
        <family val="2"/>
      </rPr>
      <t xml:space="preserve"> </t>
    </r>
    <r>
      <rPr>
        <sz val="9"/>
        <color indexed="8"/>
        <rFont val="Calibri"/>
        <family val="2"/>
      </rPr>
      <t>(90% costo total, máximo $8.000.000)</t>
    </r>
  </si>
  <si>
    <t xml:space="preserve">APORTE DEL AGRICULTOR </t>
  </si>
  <si>
    <t>Directo</t>
  </si>
  <si>
    <t>Crédito</t>
  </si>
  <si>
    <t>Rubro o Cultivo</t>
  </si>
  <si>
    <t>Superficie física implementada</t>
  </si>
  <si>
    <t>PRESUPUESTO GENERAL DE LA OBRA</t>
  </si>
  <si>
    <t>Tipo de Proyecto:</t>
  </si>
  <si>
    <t>Descripción</t>
  </si>
  <si>
    <t>Un</t>
  </si>
  <si>
    <t>Cantidad</t>
  </si>
  <si>
    <t>P.U</t>
  </si>
  <si>
    <t>Total</t>
  </si>
  <si>
    <t>IVA</t>
  </si>
  <si>
    <t>GL</t>
  </si>
  <si>
    <t>Flete Tuberías de PVC, línea de riego y fitting</t>
  </si>
  <si>
    <t>Instalación</t>
  </si>
  <si>
    <t>Puesta en marcha pozo</t>
  </si>
  <si>
    <t>Letrero</t>
  </si>
  <si>
    <t>Mano de Obra (Excavación y tapado zanja)</t>
  </si>
  <si>
    <t>m3</t>
  </si>
  <si>
    <t>Sin IVA</t>
  </si>
  <si>
    <t>Sub-Total (1)</t>
  </si>
  <si>
    <t>G.Generales e Imprev.(5% C. Directo máximo)</t>
  </si>
  <si>
    <t>Utilidad (10% C.Directo máximo)</t>
  </si>
  <si>
    <t>Sub-Total (2)</t>
  </si>
  <si>
    <t>Sub-Total afecto a IVA</t>
  </si>
  <si>
    <t>Formulación del Proyecto (10% C.Directo máximo)</t>
  </si>
  <si>
    <t>Capacitación de usuarios (8% C.Directo máximo)</t>
  </si>
  <si>
    <t>IVA (no incluye Formulación del Proyecto)</t>
  </si>
  <si>
    <t>TOTAL</t>
  </si>
  <si>
    <t>Detalle de Incentivos (máx. 90% bruto)</t>
  </si>
  <si>
    <t xml:space="preserve">Incentivo a la Formulación del Proyecto </t>
  </si>
  <si>
    <t>Incentivo a la Inversión y Ejecución de las Inversiones</t>
  </si>
  <si>
    <t>Total incentivo</t>
  </si>
  <si>
    <t>Aporte de usuario(a)</t>
  </si>
  <si>
    <t>Excavación y tapado de zanjas</t>
  </si>
  <si>
    <t>Efectivo</t>
  </si>
  <si>
    <t>Credito INDAP</t>
  </si>
  <si>
    <t>Total aporte usuario(a)</t>
  </si>
  <si>
    <t>Superficie física implementada (há)</t>
  </si>
  <si>
    <t>Costo/há</t>
  </si>
  <si>
    <t>Firma y nombre agricultor(a)</t>
  </si>
  <si>
    <t>Firma y nombre consultor</t>
  </si>
  <si>
    <t>Detalle del presupuesto y valores unitarios Riego por Goteo</t>
  </si>
  <si>
    <t>Item</t>
  </si>
  <si>
    <t>Unid.</t>
  </si>
  <si>
    <t>Cant.</t>
  </si>
  <si>
    <t xml:space="preserve">Valor unitario </t>
  </si>
  <si>
    <t>Subtotal</t>
  </si>
  <si>
    <t>COSTOS DE EJECUCIÓN DE OBRAS</t>
  </si>
  <si>
    <t>1.1</t>
  </si>
  <si>
    <t xml:space="preserve"> Sistema de riego por Goteo</t>
  </si>
  <si>
    <t>1.1.1</t>
  </si>
  <si>
    <t xml:space="preserve">Red Hidráulica </t>
  </si>
  <si>
    <t>Matriz</t>
  </si>
  <si>
    <t>Tubo PVC 63mm PN-6</t>
  </si>
  <si>
    <t>tira 6 m</t>
  </si>
  <si>
    <t>Codo PVC 63mm</t>
  </si>
  <si>
    <t>Unidad</t>
  </si>
  <si>
    <t>TEE PVC cementar 63mm</t>
  </si>
  <si>
    <t>Terciaria</t>
  </si>
  <si>
    <t>Tubo PVC 50mm PN-6</t>
  </si>
  <si>
    <t>Tubo PVC 32mm PN-10</t>
  </si>
  <si>
    <t>Codo PVC cementar 50mm</t>
  </si>
  <si>
    <t>Buje Reducción Corto 63x50mm</t>
  </si>
  <si>
    <t>Fitting</t>
  </si>
  <si>
    <t>Gl</t>
  </si>
  <si>
    <t>1.1.2</t>
  </si>
  <si>
    <t>Línea de riego, gotero integrado, cinta y emisores</t>
  </si>
  <si>
    <t xml:space="preserve">Línea de riego marca xxxx de xxxx l/h 16/xx/xx @ xxcm </t>
  </si>
  <si>
    <t>Rollo 500m</t>
  </si>
  <si>
    <t>Polietileno virgen 16mm e=x,xmm</t>
  </si>
  <si>
    <t>ml</t>
  </si>
  <si>
    <t>Gomas Gromit 16 mm</t>
  </si>
  <si>
    <t>Conector Gromit 16 mm</t>
  </si>
  <si>
    <t>Codo polietileno</t>
  </si>
  <si>
    <t>Terminal de Línea 16 mm</t>
  </si>
  <si>
    <t>1.1.3</t>
  </si>
  <si>
    <t>Nodo Sector</t>
  </si>
  <si>
    <t>Codo PVC 50mm</t>
  </si>
  <si>
    <t>Codo PVC cementar 40mm</t>
  </si>
  <si>
    <t>Buje Reducción Corto 50x40mm</t>
  </si>
  <si>
    <t>Buje Reducción Corto 40x32mm</t>
  </si>
  <si>
    <t>Manometro glicerina 0-10 bar c/boq cónica de bronce</t>
  </si>
  <si>
    <t>Collarín 50x1"</t>
  </si>
  <si>
    <t>TEE PVC cementar 50mm</t>
  </si>
  <si>
    <t>Válvula Eléctrica xxx xxx P x z/x"</t>
  </si>
  <si>
    <t>Válvula de Bola PVC Cementar 50mm</t>
  </si>
  <si>
    <t>Válvula de Compuerta 50mm</t>
  </si>
  <si>
    <t>Terminal PVC HE 50mmx1 1/2"</t>
  </si>
  <si>
    <t>Terminal HI PVC Cementar 32x1"</t>
  </si>
  <si>
    <t>Válvula de Aire Cinética API 1"</t>
  </si>
  <si>
    <t>Salida Lavado</t>
  </si>
  <si>
    <t>Válvula de Bola PVC Cementar 40mm</t>
  </si>
  <si>
    <t>Red Hidráulica</t>
  </si>
  <si>
    <t>Collarín xxxx1"</t>
  </si>
  <si>
    <t>Válvula de Aire Cinética xxx 1"</t>
  </si>
  <si>
    <t>Detalle del presupuesto y valores unitarios Riego por Micro aspersión</t>
  </si>
  <si>
    <t>1.2</t>
  </si>
  <si>
    <t xml:space="preserve"> Sistema de riego por Micro Aspersión</t>
  </si>
  <si>
    <t>1.2.1</t>
  </si>
  <si>
    <t>1.2.2</t>
  </si>
  <si>
    <t>Tubería xxmm; espesor x,xmm  PE Lineal 100% Virgen</t>
  </si>
  <si>
    <t xml:space="preserve">Microaspersor xxx xxx xx L/h; Boquilla xxx </t>
  </si>
  <si>
    <t>Tapon fin de Línea</t>
  </si>
  <si>
    <t>1.2.3</t>
  </si>
  <si>
    <t>Válvula de Aire Cinética xxx x"</t>
  </si>
  <si>
    <t>Collarín 63x1"</t>
  </si>
  <si>
    <t>Detalle del presupuesto y valores unitarios ERNC y Electrificación</t>
  </si>
  <si>
    <t>1.3</t>
  </si>
  <si>
    <t xml:space="preserve"> Energización Sistema de Riego</t>
  </si>
  <si>
    <t>1.3.1</t>
  </si>
  <si>
    <t>Electrificación</t>
  </si>
  <si>
    <t>Cable THHN Nº xx rojo (electrificación)</t>
  </si>
  <si>
    <t>m</t>
  </si>
  <si>
    <t>Cable THHN Nº xx blanco (electrificación)</t>
  </si>
  <si>
    <t>Cable THHN Nº xx automatismo</t>
  </si>
  <si>
    <t>Conduit xxmmx6mts.</t>
  </si>
  <si>
    <t>tira 3 m</t>
  </si>
  <si>
    <t>Curvas Conduit xx mm</t>
  </si>
  <si>
    <t>Amarracable CV-200 Negro</t>
  </si>
  <si>
    <t xml:space="preserve">Condulet 20mm </t>
  </si>
  <si>
    <t>Caja XAMAX</t>
  </si>
  <si>
    <t>Cable cordon electrico  2,5mm</t>
  </si>
  <si>
    <t>Mts</t>
  </si>
  <si>
    <t>Enchufe Macho xxA</t>
  </si>
  <si>
    <t>Enchufe Embra xxA</t>
  </si>
  <si>
    <t xml:space="preserve">Barra cooper </t>
  </si>
  <si>
    <t>Cable tierra (verde)</t>
  </si>
  <si>
    <t xml:space="preserve">Panel Solar marca xxx xxx WP Certificado  </t>
  </si>
  <si>
    <t>Inversor xxx x,xK</t>
  </si>
  <si>
    <t>Eestructura Soporte Paneles</t>
  </si>
  <si>
    <t>Protecciones Tablero y Tierra</t>
  </si>
  <si>
    <t>Cables Solares y Canalización</t>
  </si>
  <si>
    <t>Flete</t>
  </si>
  <si>
    <t>Tramitación TE1 o TE4 / Con Medidor</t>
  </si>
  <si>
    <t>Instalación y Puesta en Marcha</t>
  </si>
  <si>
    <t>Memoria de Cálculo e Ingeniería</t>
  </si>
  <si>
    <t>Apollos de Hormigón Fundación estructura FV</t>
  </si>
  <si>
    <t>El proyecto Fotovoltaico On Grid tiene una capacidad instalada de x,x KW y está compuesto por x string de xx paneles certificados marca xxxxxxxxxxxxx de xxxxWP conectados en xxxx</t>
  </si>
  <si>
    <t>Detalle del presupuesto y valores unitarios Centro de Control</t>
  </si>
  <si>
    <t>1.4</t>
  </si>
  <si>
    <t>Centro de Control</t>
  </si>
  <si>
    <t>1.4.1</t>
  </si>
  <si>
    <t>Centro de control</t>
  </si>
  <si>
    <t>Electrobomba xxxxx xxxx xxx; x,xHP xxxV</t>
  </si>
  <si>
    <t>Filtro xxxx xx x"</t>
  </si>
  <si>
    <t xml:space="preserve">Collarin xxx1" </t>
  </si>
  <si>
    <t>Protector Termomagnético xxxxxxxxxxxx</t>
  </si>
  <si>
    <t>Programador de Riego x xxxxxxxxxxx xxV</t>
  </si>
  <si>
    <t>Caja guardamotor</t>
  </si>
  <si>
    <t>Caja Xamax Mediana</t>
  </si>
  <si>
    <t>Automático con calota de xx Amp.</t>
  </si>
  <si>
    <t xml:space="preserve">Tubería PVC xxmm PN10 </t>
  </si>
  <si>
    <t>Válvula de Pie x x/x"</t>
  </si>
  <si>
    <t>Unión Americana 63mm</t>
  </si>
  <si>
    <t>Válvula de Compuerta 63mm</t>
  </si>
  <si>
    <t>Válvula de Retención Chapaleta 2"</t>
  </si>
  <si>
    <t>Válvula Ventosa Combinada Trifuncional xxxxxxxxxxxx 1"</t>
  </si>
  <si>
    <t>Cordón triple</t>
  </si>
  <si>
    <t>ml.</t>
  </si>
  <si>
    <t>Controlador de Bomba xxxxxxx</t>
  </si>
  <si>
    <t>Barra toma Tierra</t>
  </si>
  <si>
    <t>Conector Barra Tierra</t>
  </si>
  <si>
    <t>Pegamento xxxxxxxxxx de xxxxcc.</t>
  </si>
  <si>
    <t xml:space="preserve">Sellante Anaeróbico xxxxx de xx ml. </t>
  </si>
  <si>
    <t xml:space="preserve">Teflon Profesional de xx" </t>
  </si>
  <si>
    <t>Lija</t>
  </si>
  <si>
    <t>Huincha aisladora</t>
  </si>
  <si>
    <t>Sensor de nivel xx Mts.</t>
  </si>
  <si>
    <t>Fertirriego</t>
  </si>
  <si>
    <t>Estanque Fertilizantes xxx LTS</t>
  </si>
  <si>
    <t>Inyector xxxxxxxxx</t>
  </si>
  <si>
    <t>Caudalímetro 0-x LPM xx"</t>
  </si>
  <si>
    <t>Válvula bola pvc 32 mm</t>
  </si>
  <si>
    <t xml:space="preserve">Collarin 50x1" </t>
  </si>
  <si>
    <t>Codo 32x 1"</t>
  </si>
  <si>
    <t>Terminal He 32mm</t>
  </si>
  <si>
    <t>Valvula de retencion vertical 32mm</t>
  </si>
  <si>
    <t>Salida estanque 32x1"</t>
  </si>
  <si>
    <t>Tuberia PVC Hidraulico 32 mm PN 10</t>
  </si>
  <si>
    <t>Detalle del presupuesto y valores unitarios Caseta</t>
  </si>
  <si>
    <t>1.5</t>
  </si>
  <si>
    <t xml:space="preserve"> Sistema de riego Caseta</t>
  </si>
  <si>
    <t>1.5.1</t>
  </si>
  <si>
    <t xml:space="preserve">Caseta de Bombeo </t>
  </si>
  <si>
    <t>Radier H-20 (LxAxespesor)</t>
  </si>
  <si>
    <t>Moldaje</t>
  </si>
  <si>
    <t>gl</t>
  </si>
  <si>
    <t>Angulo Doblado  xxx</t>
  </si>
  <si>
    <t>Plancha Zinc xxx</t>
  </si>
  <si>
    <t>Pomeles</t>
  </si>
  <si>
    <t>portacandado</t>
  </si>
  <si>
    <t>Malla Acma xxxx</t>
  </si>
  <si>
    <t xml:space="preserve">Pernos de anclaje </t>
  </si>
  <si>
    <t xml:space="preserve">Anticorrosivo p/Oxido </t>
  </si>
  <si>
    <t>Galón</t>
  </si>
  <si>
    <t>Tornillos autoperforantes</t>
  </si>
  <si>
    <t>Caja</t>
  </si>
  <si>
    <t>Mano de obra Caseta</t>
  </si>
  <si>
    <t>Otros</t>
  </si>
  <si>
    <t>Excavación y Tapado de Zanjas</t>
  </si>
  <si>
    <t>Longitud ml</t>
  </si>
  <si>
    <t>Profundidad</t>
  </si>
  <si>
    <t>Ancho</t>
  </si>
  <si>
    <t>Volumen</t>
  </si>
  <si>
    <t>Matriz y sub matriz</t>
  </si>
  <si>
    <t>Tendido electrico subterráneo</t>
  </si>
  <si>
    <t>Total Excavación y tapado de Zanjas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</si>
</sst>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_-;\-* #,##0.00_-;_-* &quot;-&quot;??_-;_-@_-"/>
    <numFmt numFmtId="165" formatCode="_-&quot;$&quot;\ * #,##0.00_-;\-&quot;$&quot;\ * #,##0.00_-;_-&quot;$&quot;\ * &quot;-&quot;??_-;_-@_-"/>
    <numFmt numFmtId="166" formatCode="[$$-340A]\ #,##0"/>
    <numFmt numFmtId="167" formatCode="_-&quot;$&quot;\ * #,##0_-;\-&quot;$&quot;\ * #,##0_-;_-&quot;$&quot;\ * &quot;-&quot;??_-;_-@_-"/>
    <numFmt numFmtId="168" formatCode="_-* #,##0_-;\-* #,##0_-;_-* &quot;-&quot;??_-;_-@_-"/>
    <numFmt numFmtId="169" formatCode="_-* #,##0.00\ _p_t_a_-;\-* #,##0.00\ _p_t_a_-;_-* &quot;-&quot;??\ _p_t_a_-;_-@_-"/>
    <numFmt numFmtId="170" formatCode="_-* #,##0\ _p_t_a_-;\-* #,##0\ _p_t_a_-;_-* &quot;-&quot;??\ _p_t_a_-;_-@_-"/>
    <numFmt numFmtId="171" formatCode="0.000"/>
    <numFmt numFmtId="172" formatCode="0.0%"/>
    <numFmt numFmtId="173" formatCode="0.000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b/>
      <u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thick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indexed="64"/>
      </right>
      <top style="thick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medium">
        <color indexed="64"/>
      </right>
      <top style="thick">
        <color rgb="FF000000"/>
      </top>
      <bottom style="thick">
        <color rgb="FF000000"/>
      </bottom>
      <diagonal/>
    </border>
  </borders>
  <cellStyleXfs count="11">
    <xf numFmtId="0" fontId="0" fillId="0" borderId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2">
    <xf numFmtId="0" fontId="0" fillId="0" borderId="0" xfId="0"/>
    <xf numFmtId="0" fontId="10" fillId="0" borderId="0" xfId="6" applyFont="1"/>
    <xf numFmtId="0" fontId="10" fillId="0" borderId="0" xfId="6" applyFont="1" applyAlignment="1">
      <alignment horizontal="center"/>
    </xf>
    <xf numFmtId="4" fontId="11" fillId="0" borderId="0" xfId="6" applyNumberFormat="1" applyFont="1" applyProtection="1">
      <protection hidden="1"/>
    </xf>
    <xf numFmtId="166" fontId="10" fillId="0" borderId="0" xfId="6" applyNumberFormat="1" applyFont="1"/>
    <xf numFmtId="0" fontId="12" fillId="0" borderId="0" xfId="6" applyFont="1" applyAlignment="1">
      <alignment horizontal="center"/>
    </xf>
    <xf numFmtId="0" fontId="13" fillId="0" borderId="0" xfId="6" applyFont="1"/>
    <xf numFmtId="166" fontId="13" fillId="0" borderId="1" xfId="6" applyNumberFormat="1" applyFont="1" applyBorder="1"/>
    <xf numFmtId="0" fontId="10" fillId="0" borderId="1" xfId="6" applyFont="1" applyBorder="1"/>
    <xf numFmtId="0" fontId="10" fillId="0" borderId="1" xfId="6" applyFont="1" applyBorder="1" applyAlignment="1">
      <alignment horizontal="center"/>
    </xf>
    <xf numFmtId="0" fontId="10" fillId="0" borderId="1" xfId="6" applyFont="1" applyBorder="1" applyAlignment="1">
      <alignment horizontal="center" vertical="center"/>
    </xf>
    <xf numFmtId="0" fontId="10" fillId="0" borderId="1" xfId="6" applyFont="1" applyBorder="1" applyAlignment="1">
      <alignment vertical="center" wrapText="1"/>
    </xf>
    <xf numFmtId="166" fontId="10" fillId="0" borderId="2" xfId="6" applyNumberFormat="1" applyFont="1" applyBorder="1"/>
    <xf numFmtId="167" fontId="10" fillId="0" borderId="2" xfId="4" applyNumberFormat="1" applyFont="1" applyBorder="1" applyAlignment="1">
      <alignment horizontal="center"/>
    </xf>
    <xf numFmtId="0" fontId="10" fillId="0" borderId="2" xfId="6" applyFont="1" applyBorder="1" applyAlignment="1">
      <alignment horizontal="center"/>
    </xf>
    <xf numFmtId="0" fontId="10" fillId="0" borderId="2" xfId="6" applyFont="1" applyBorder="1" applyAlignment="1">
      <alignment horizontal="center" vertical="center"/>
    </xf>
    <xf numFmtId="0" fontId="10" fillId="0" borderId="2" xfId="6" applyFont="1" applyBorder="1" applyAlignment="1">
      <alignment vertical="center" wrapText="1"/>
    </xf>
    <xf numFmtId="166" fontId="10" fillId="0" borderId="2" xfId="6" applyNumberFormat="1" applyFont="1" applyBorder="1" applyAlignment="1">
      <alignment vertical="center"/>
    </xf>
    <xf numFmtId="167" fontId="10" fillId="0" borderId="2" xfId="4" applyNumberFormat="1" applyFont="1" applyBorder="1" applyAlignment="1">
      <alignment horizontal="center" vertical="center"/>
    </xf>
    <xf numFmtId="0" fontId="14" fillId="0" borderId="0" xfId="6" applyFont="1"/>
    <xf numFmtId="167" fontId="10" fillId="0" borderId="0" xfId="4" applyNumberFormat="1" applyFont="1" applyAlignment="1">
      <alignment horizontal="center"/>
    </xf>
    <xf numFmtId="0" fontId="10" fillId="0" borderId="0" xfId="6" applyFont="1" applyAlignment="1">
      <alignment horizontal="center" vertical="center"/>
    </xf>
    <xf numFmtId="0" fontId="14" fillId="0" borderId="0" xfId="6" applyFont="1" applyAlignment="1">
      <alignment vertical="center" wrapText="1"/>
    </xf>
    <xf numFmtId="167" fontId="10" fillId="0" borderId="1" xfId="4" applyNumberFormat="1" applyFont="1" applyBorder="1" applyAlignment="1">
      <alignment horizontal="center"/>
    </xf>
    <xf numFmtId="167" fontId="10" fillId="0" borderId="3" xfId="4" applyNumberFormat="1" applyFont="1" applyBorder="1" applyAlignment="1">
      <alignment horizontal="center"/>
    </xf>
    <xf numFmtId="0" fontId="10" fillId="0" borderId="3" xfId="6" applyFont="1" applyBorder="1" applyAlignment="1">
      <alignment horizontal="center"/>
    </xf>
    <xf numFmtId="0" fontId="12" fillId="0" borderId="3" xfId="6" applyFont="1" applyBorder="1" applyAlignment="1">
      <alignment horizontal="center" vertical="center"/>
    </xf>
    <xf numFmtId="0" fontId="13" fillId="0" borderId="3" xfId="6" applyFont="1" applyBorder="1" applyAlignment="1">
      <alignment vertical="center" wrapText="1"/>
    </xf>
    <xf numFmtId="0" fontId="14" fillId="0" borderId="2" xfId="6" applyFont="1" applyBorder="1" applyAlignment="1">
      <alignment vertical="center" wrapText="1"/>
    </xf>
    <xf numFmtId="0" fontId="15" fillId="0" borderId="2" xfId="6" applyFont="1" applyBorder="1" applyAlignment="1">
      <alignment horizontal="center"/>
    </xf>
    <xf numFmtId="0" fontId="10" fillId="0" borderId="0" xfId="6" applyFont="1" applyAlignment="1">
      <alignment vertical="center" wrapText="1"/>
    </xf>
    <xf numFmtId="167" fontId="12" fillId="0" borderId="2" xfId="4" applyNumberFormat="1" applyFont="1" applyBorder="1" applyAlignment="1">
      <alignment horizontal="center"/>
    </xf>
    <xf numFmtId="0" fontId="12" fillId="0" borderId="2" xfId="6" applyFont="1" applyBorder="1" applyAlignment="1">
      <alignment horizontal="center" vertical="center"/>
    </xf>
    <xf numFmtId="0" fontId="12" fillId="0" borderId="0" xfId="6" applyFont="1"/>
    <xf numFmtId="3" fontId="12" fillId="0" borderId="2" xfId="6" applyNumberFormat="1" applyFont="1" applyBorder="1" applyAlignment="1">
      <alignment horizontal="center"/>
    </xf>
    <xf numFmtId="166" fontId="10" fillId="0" borderId="1" xfId="6" applyNumberFormat="1" applyFont="1" applyBorder="1"/>
    <xf numFmtId="0" fontId="12" fillId="0" borderId="1" xfId="6" applyFont="1" applyBorder="1" applyAlignment="1">
      <alignment horizontal="center" vertical="center"/>
    </xf>
    <xf numFmtId="167" fontId="10" fillId="0" borderId="0" xfId="6" applyNumberFormat="1" applyFont="1"/>
    <xf numFmtId="0" fontId="10" fillId="2" borderId="0" xfId="6" applyFont="1" applyFill="1"/>
    <xf numFmtId="0" fontId="10" fillId="2" borderId="0" xfId="6" applyFont="1" applyFill="1" applyAlignment="1">
      <alignment horizontal="center"/>
    </xf>
    <xf numFmtId="0" fontId="14" fillId="2" borderId="0" xfId="6" applyFont="1" applyFill="1"/>
    <xf numFmtId="0" fontId="14" fillId="0" borderId="0" xfId="6" applyFont="1" applyAlignment="1">
      <alignment horizontal="left" wrapText="1"/>
    </xf>
    <xf numFmtId="0" fontId="14" fillId="0" borderId="1" xfId="6" applyFont="1" applyBorder="1" applyAlignment="1">
      <alignment horizontal="center" wrapText="1"/>
    </xf>
    <xf numFmtId="0" fontId="14" fillId="0" borderId="1" xfId="6" applyFont="1" applyBorder="1" applyAlignment="1">
      <alignment wrapText="1"/>
    </xf>
    <xf numFmtId="0" fontId="10" fillId="0" borderId="1" xfId="6" applyFont="1" applyBorder="1" applyAlignment="1">
      <alignment wrapText="1"/>
    </xf>
    <xf numFmtId="0" fontId="16" fillId="0" borderId="0" xfId="6" applyFont="1"/>
    <xf numFmtId="0" fontId="13" fillId="0" borderId="0" xfId="6" applyFont="1" applyAlignment="1">
      <alignment vertical="center" wrapText="1"/>
    </xf>
    <xf numFmtId="0" fontId="12" fillId="0" borderId="0" xfId="6" applyFont="1" applyAlignment="1">
      <alignment horizontal="center" vertical="center"/>
    </xf>
    <xf numFmtId="1" fontId="10" fillId="0" borderId="2" xfId="6" applyNumberFormat="1" applyFont="1" applyBorder="1" applyAlignment="1">
      <alignment horizontal="center"/>
    </xf>
    <xf numFmtId="166" fontId="14" fillId="0" borderId="1" xfId="6" applyNumberFormat="1" applyFont="1" applyBorder="1"/>
    <xf numFmtId="3" fontId="10" fillId="0" borderId="2" xfId="6" applyNumberFormat="1" applyFont="1" applyBorder="1" applyAlignment="1">
      <alignment horizontal="center"/>
    </xf>
    <xf numFmtId="0" fontId="14" fillId="0" borderId="0" xfId="6" applyFont="1" applyAlignment="1">
      <alignment horizontal="center"/>
    </xf>
    <xf numFmtId="166" fontId="14" fillId="0" borderId="0" xfId="6" applyNumberFormat="1" applyFont="1"/>
    <xf numFmtId="0" fontId="2" fillId="0" borderId="0" xfId="5"/>
    <xf numFmtId="0" fontId="1" fillId="0" borderId="0" xfId="5" applyFont="1"/>
    <xf numFmtId="0" fontId="3" fillId="0" borderId="4" xfId="5" applyFont="1" applyBorder="1" applyAlignment="1">
      <alignment horizontal="centerContinuous"/>
    </xf>
    <xf numFmtId="0" fontId="3" fillId="0" borderId="5" xfId="5" applyFont="1" applyBorder="1" applyAlignment="1">
      <alignment horizontal="centerContinuous"/>
    </xf>
    <xf numFmtId="0" fontId="3" fillId="0" borderId="6" xfId="5" applyFont="1" applyBorder="1" applyAlignment="1">
      <alignment horizontal="center"/>
    </xf>
    <xf numFmtId="3" fontId="3" fillId="0" borderId="6" xfId="5" applyNumberFormat="1" applyFont="1" applyBorder="1" applyAlignment="1">
      <alignment horizontal="center"/>
    </xf>
    <xf numFmtId="0" fontId="3" fillId="0" borderId="0" xfId="5" applyFont="1" applyAlignment="1">
      <alignment horizontal="center"/>
    </xf>
    <xf numFmtId="170" fontId="3" fillId="0" borderId="0" xfId="1" applyNumberFormat="1" applyFont="1" applyAlignment="1">
      <alignment horizontal="center"/>
    </xf>
    <xf numFmtId="0" fontId="3" fillId="0" borderId="0" xfId="5" applyFont="1"/>
    <xf numFmtId="170" fontId="3" fillId="0" borderId="0" xfId="1" applyNumberFormat="1" applyFont="1"/>
    <xf numFmtId="0" fontId="3" fillId="0" borderId="7" xfId="5" applyFont="1" applyBorder="1"/>
    <xf numFmtId="3" fontId="3" fillId="0" borderId="7" xfId="5" applyNumberFormat="1" applyFont="1" applyBorder="1"/>
    <xf numFmtId="9" fontId="1" fillId="0" borderId="0" xfId="5" applyNumberFormat="1" applyFont="1"/>
    <xf numFmtId="3" fontId="1" fillId="0" borderId="0" xfId="5" applyNumberFormat="1" applyFont="1"/>
    <xf numFmtId="0" fontId="3" fillId="0" borderId="8" xfId="5" applyFont="1" applyBorder="1"/>
    <xf numFmtId="9" fontId="1" fillId="0" borderId="9" xfId="5" applyNumberFormat="1" applyFont="1" applyBorder="1"/>
    <xf numFmtId="0" fontId="3" fillId="0" borderId="9" xfId="5" applyFont="1" applyBorder="1"/>
    <xf numFmtId="3" fontId="3" fillId="0" borderId="9" xfId="5" applyNumberFormat="1" applyFont="1" applyBorder="1"/>
    <xf numFmtId="3" fontId="3" fillId="0" borderId="10" xfId="5" applyNumberFormat="1" applyFont="1" applyBorder="1"/>
    <xf numFmtId="0" fontId="3" fillId="0" borderId="4" xfId="5" applyFont="1" applyBorder="1"/>
    <xf numFmtId="3" fontId="3" fillId="0" borderId="5" xfId="5" applyNumberFormat="1" applyFont="1" applyBorder="1"/>
    <xf numFmtId="0" fontId="1" fillId="0" borderId="11" xfId="5" applyFont="1" applyBorder="1"/>
    <xf numFmtId="0" fontId="3" fillId="0" borderId="12" xfId="5" applyFont="1" applyBorder="1"/>
    <xf numFmtId="9" fontId="1" fillId="0" borderId="13" xfId="5" applyNumberFormat="1" applyFont="1" applyBorder="1"/>
    <xf numFmtId="3" fontId="3" fillId="0" borderId="14" xfId="5" applyNumberFormat="1" applyFont="1" applyBorder="1"/>
    <xf numFmtId="3" fontId="1" fillId="0" borderId="5" xfId="5" applyNumberFormat="1" applyFont="1" applyBorder="1"/>
    <xf numFmtId="0" fontId="3" fillId="0" borderId="11" xfId="5" applyFont="1" applyBorder="1"/>
    <xf numFmtId="4" fontId="3" fillId="0" borderId="15" xfId="5" applyNumberFormat="1" applyFont="1" applyBorder="1"/>
    <xf numFmtId="0" fontId="3" fillId="0" borderId="13" xfId="5" applyFont="1" applyBorder="1"/>
    <xf numFmtId="3" fontId="3" fillId="0" borderId="13" xfId="5" applyNumberFormat="1" applyFont="1" applyBorder="1"/>
    <xf numFmtId="9" fontId="3" fillId="0" borderId="14" xfId="10" applyFont="1" applyBorder="1"/>
    <xf numFmtId="9" fontId="3" fillId="0" borderId="7" xfId="10" applyFont="1" applyBorder="1"/>
    <xf numFmtId="0" fontId="1" fillId="0" borderId="7" xfId="5" applyFont="1" applyBorder="1" applyAlignment="1">
      <alignment horizontal="center"/>
    </xf>
    <xf numFmtId="0" fontId="6" fillId="0" borderId="0" xfId="5" applyFont="1"/>
    <xf numFmtId="170" fontId="1" fillId="0" borderId="0" xfId="1" applyNumberFormat="1" applyFont="1"/>
    <xf numFmtId="0" fontId="4" fillId="0" borderId="0" xfId="5" applyFont="1" applyAlignment="1">
      <alignment horizontal="center" vertical="center" wrapText="1"/>
    </xf>
    <xf numFmtId="0" fontId="1" fillId="0" borderId="0" xfId="5" applyFont="1" applyAlignment="1">
      <alignment horizontal="center" vertical="center" wrapText="1"/>
    </xf>
    <xf numFmtId="0" fontId="3" fillId="0" borderId="0" xfId="5" applyFont="1" applyAlignment="1">
      <alignment horizontal="left" vertical="center" wrapText="1"/>
    </xf>
    <xf numFmtId="0" fontId="1" fillId="0" borderId="12" xfId="5" applyFont="1" applyBorder="1"/>
    <xf numFmtId="0" fontId="1" fillId="0" borderId="14" xfId="5" applyFont="1" applyBorder="1"/>
    <xf numFmtId="0" fontId="1" fillId="0" borderId="16" xfId="5" applyFont="1" applyBorder="1"/>
    <xf numFmtId="168" fontId="1" fillId="0" borderId="16" xfId="2" applyNumberFormat="1" applyFont="1" applyBorder="1"/>
    <xf numFmtId="3" fontId="1" fillId="0" borderId="16" xfId="5" applyNumberFormat="1" applyFont="1" applyBorder="1"/>
    <xf numFmtId="0" fontId="1" fillId="0" borderId="17" xfId="7" applyBorder="1" applyAlignment="1">
      <alignment horizontal="center" vertical="center"/>
    </xf>
    <xf numFmtId="168" fontId="1" fillId="0" borderId="17" xfId="3" applyFont="1" applyBorder="1" applyAlignment="1">
      <alignment horizontal="center" vertical="center"/>
    </xf>
    <xf numFmtId="168" fontId="1" fillId="0" borderId="17" xfId="2" applyNumberFormat="1" applyFont="1" applyBorder="1"/>
    <xf numFmtId="1" fontId="1" fillId="0" borderId="8" xfId="7" applyNumberFormat="1" applyBorder="1" applyAlignment="1">
      <alignment horizontal="left" vertical="center" wrapText="1"/>
    </xf>
    <xf numFmtId="0" fontId="1" fillId="0" borderId="10" xfId="7" applyBorder="1" applyAlignment="1">
      <alignment horizontal="left" vertical="center" wrapText="1"/>
    </xf>
    <xf numFmtId="0" fontId="1" fillId="0" borderId="0" xfId="5" applyFont="1" applyAlignment="1">
      <alignment horizontal="center" vertical="center"/>
    </xf>
    <xf numFmtId="0" fontId="1" fillId="0" borderId="8" xfId="5" applyFont="1" applyBorder="1"/>
    <xf numFmtId="0" fontId="1" fillId="0" borderId="10" xfId="5" applyFont="1" applyBorder="1"/>
    <xf numFmtId="1" fontId="1" fillId="0" borderId="17" xfId="5" applyNumberFormat="1" applyFont="1" applyBorder="1" applyAlignment="1">
      <alignment horizontal="center"/>
    </xf>
    <xf numFmtId="3" fontId="1" fillId="0" borderId="0" xfId="5" applyNumberFormat="1" applyFont="1" applyAlignment="1">
      <alignment horizontal="center" vertical="center"/>
    </xf>
    <xf numFmtId="173" fontId="1" fillId="0" borderId="0" xfId="5" applyNumberFormat="1" applyFont="1"/>
    <xf numFmtId="3" fontId="17" fillId="0" borderId="0" xfId="5" applyNumberFormat="1" applyFont="1"/>
    <xf numFmtId="0" fontId="1" fillId="0" borderId="7" xfId="5" applyFont="1" applyBorder="1"/>
    <xf numFmtId="3" fontId="1" fillId="0" borderId="7" xfId="5" applyNumberFormat="1" applyFont="1" applyBorder="1"/>
    <xf numFmtId="3" fontId="3" fillId="0" borderId="0" xfId="5" applyNumberFormat="1" applyFont="1"/>
    <xf numFmtId="171" fontId="1" fillId="0" borderId="0" xfId="5" applyNumberFormat="1" applyFont="1"/>
    <xf numFmtId="10" fontId="3" fillId="0" borderId="7" xfId="8" applyNumberFormat="1" applyFont="1" applyBorder="1"/>
    <xf numFmtId="9" fontId="1" fillId="0" borderId="0" xfId="9" applyFont="1"/>
    <xf numFmtId="3" fontId="1" fillId="0" borderId="15" xfId="5" applyNumberFormat="1" applyFont="1" applyBorder="1"/>
    <xf numFmtId="172" fontId="1" fillId="0" borderId="0" xfId="5" applyNumberFormat="1" applyFont="1"/>
    <xf numFmtId="0" fontId="1" fillId="0" borderId="13" xfId="5" applyFont="1" applyBorder="1"/>
    <xf numFmtId="3" fontId="1" fillId="0" borderId="13" xfId="5" applyNumberFormat="1" applyFont="1" applyBorder="1"/>
    <xf numFmtId="10" fontId="3" fillId="0" borderId="7" xfId="5" applyNumberFormat="1" applyFont="1" applyBorder="1"/>
    <xf numFmtId="172" fontId="1" fillId="0" borderId="0" xfId="9" applyNumberFormat="1" applyFont="1"/>
    <xf numFmtId="3" fontId="3" fillId="0" borderId="15" xfId="5" applyNumberFormat="1" applyFont="1" applyBorder="1"/>
    <xf numFmtId="0" fontId="11" fillId="0" borderId="17" xfId="7" applyFont="1" applyBorder="1" applyAlignment="1">
      <alignment horizontal="center" vertical="center"/>
    </xf>
    <xf numFmtId="168" fontId="11" fillId="0" borderId="17" xfId="3" applyFont="1" applyBorder="1" applyAlignment="1">
      <alignment horizontal="center" vertical="center"/>
    </xf>
    <xf numFmtId="168" fontId="11" fillId="0" borderId="17" xfId="3" applyFont="1" applyBorder="1" applyAlignment="1">
      <alignment vertical="center"/>
    </xf>
    <xf numFmtId="0" fontId="11" fillId="0" borderId="10" xfId="7" applyFont="1" applyBorder="1" applyAlignment="1">
      <alignment horizontal="left" vertical="center" wrapText="1"/>
    </xf>
    <xf numFmtId="0" fontId="5" fillId="0" borderId="0" xfId="5" applyFont="1" applyAlignment="1">
      <alignment horizontal="left" wrapText="1"/>
    </xf>
    <xf numFmtId="1" fontId="11" fillId="0" borderId="8" xfId="7" applyNumberFormat="1" applyFont="1" applyBorder="1" applyAlignment="1">
      <alignment horizontal="left" vertical="center" wrapText="1"/>
    </xf>
    <xf numFmtId="0" fontId="18" fillId="0" borderId="22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18" fillId="0" borderId="23" xfId="0" applyFont="1" applyBorder="1" applyAlignment="1">
      <alignment vertical="center" wrapText="1"/>
    </xf>
    <xf numFmtId="0" fontId="19" fillId="0" borderId="24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25" xfId="0" applyFont="1" applyBorder="1" applyAlignment="1">
      <alignment vertical="center" wrapText="1"/>
    </xf>
    <xf numFmtId="0" fontId="20" fillId="4" borderId="25" xfId="0" applyFont="1" applyFill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3" fontId="20" fillId="5" borderId="20" xfId="0" applyNumberFormat="1" applyFont="1" applyFill="1" applyBorder="1" applyAlignment="1">
      <alignment vertical="center" wrapText="1"/>
    </xf>
    <xf numFmtId="3" fontId="20" fillId="5" borderId="21" xfId="0" applyNumberFormat="1" applyFont="1" applyFill="1" applyBorder="1" applyAlignment="1">
      <alignment vertical="center" wrapText="1"/>
    </xf>
    <xf numFmtId="0" fontId="9" fillId="5" borderId="21" xfId="0" applyFont="1" applyFill="1" applyBorder="1" applyAlignment="1">
      <alignment horizontal="right"/>
    </xf>
    <xf numFmtId="3" fontId="20" fillId="5" borderId="21" xfId="0" applyNumberFormat="1" applyFont="1" applyFill="1" applyBorder="1" applyAlignment="1">
      <alignment horizontal="right" vertical="center" wrapText="1"/>
    </xf>
    <xf numFmtId="3" fontId="20" fillId="4" borderId="47" xfId="0" applyNumberFormat="1" applyFont="1" applyFill="1" applyBorder="1" applyAlignment="1">
      <alignment horizontal="center" vertical="center" wrapText="1"/>
    </xf>
    <xf numFmtId="3" fontId="20" fillId="4" borderId="48" xfId="0" applyNumberFormat="1" applyFont="1" applyFill="1" applyBorder="1" applyAlignment="1">
      <alignment horizontal="center" vertical="center" wrapText="1"/>
    </xf>
    <xf numFmtId="3" fontId="20" fillId="4" borderId="49" xfId="0" applyNumberFormat="1" applyFont="1" applyFill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8" fillId="0" borderId="35" xfId="0" applyFont="1" applyBorder="1" applyAlignment="1">
      <alignment vertical="center" wrapText="1"/>
    </xf>
    <xf numFmtId="0" fontId="18" fillId="0" borderId="36" xfId="0" applyFont="1" applyBorder="1" applyAlignment="1">
      <alignment vertical="center" wrapText="1"/>
    </xf>
    <xf numFmtId="0" fontId="18" fillId="0" borderId="37" xfId="0" applyFont="1" applyBorder="1" applyAlignment="1">
      <alignment vertical="center" wrapText="1"/>
    </xf>
    <xf numFmtId="0" fontId="19" fillId="0" borderId="29" xfId="0" applyFont="1" applyBorder="1" applyAlignment="1">
      <alignment vertical="center" wrapText="1"/>
    </xf>
    <xf numFmtId="0" fontId="19" fillId="0" borderId="30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3" fontId="19" fillId="0" borderId="38" xfId="0" applyNumberFormat="1" applyFont="1" applyBorder="1" applyAlignment="1">
      <alignment horizontal="center" vertical="center" wrapText="1"/>
    </xf>
    <xf numFmtId="3" fontId="19" fillId="0" borderId="39" xfId="0" applyNumberFormat="1" applyFont="1" applyBorder="1" applyAlignment="1">
      <alignment horizontal="center" vertical="center" wrapText="1"/>
    </xf>
    <xf numFmtId="3" fontId="19" fillId="0" borderId="40" xfId="0" applyNumberFormat="1" applyFont="1" applyBorder="1" applyAlignment="1">
      <alignment horizontal="center" vertical="center" wrapText="1"/>
    </xf>
    <xf numFmtId="3" fontId="19" fillId="0" borderId="29" xfId="0" applyNumberFormat="1" applyFont="1" applyBorder="1" applyAlignment="1">
      <alignment horizontal="center" vertical="center" wrapText="1"/>
    </xf>
    <xf numFmtId="3" fontId="19" fillId="0" borderId="30" xfId="0" applyNumberFormat="1" applyFont="1" applyBorder="1" applyAlignment="1">
      <alignment horizontal="center" vertical="center" wrapText="1"/>
    </xf>
    <xf numFmtId="3" fontId="19" fillId="0" borderId="31" xfId="0" applyNumberFormat="1" applyFont="1" applyBorder="1" applyAlignment="1">
      <alignment horizontal="center" vertical="center" wrapText="1"/>
    </xf>
    <xf numFmtId="3" fontId="19" fillId="0" borderId="41" xfId="0" applyNumberFormat="1" applyFont="1" applyBorder="1" applyAlignment="1">
      <alignment horizontal="center" vertical="center" wrapText="1"/>
    </xf>
    <xf numFmtId="3" fontId="19" fillId="0" borderId="42" xfId="0" applyNumberFormat="1" applyFont="1" applyBorder="1" applyAlignment="1">
      <alignment horizontal="center" vertical="center" wrapText="1"/>
    </xf>
    <xf numFmtId="3" fontId="19" fillId="0" borderId="43" xfId="0" applyNumberFormat="1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4" fontId="19" fillId="0" borderId="29" xfId="0" applyNumberFormat="1" applyFont="1" applyBorder="1" applyAlignment="1">
      <alignment horizontal="center" vertical="center" wrapText="1"/>
    </xf>
    <xf numFmtId="4" fontId="19" fillId="0" borderId="30" xfId="0" applyNumberFormat="1" applyFont="1" applyBorder="1" applyAlignment="1">
      <alignment horizontal="center" vertical="center" wrapText="1"/>
    </xf>
    <xf numFmtId="4" fontId="19" fillId="0" borderId="31" xfId="0" applyNumberFormat="1" applyFont="1" applyBorder="1" applyAlignment="1">
      <alignment horizontal="center" vertical="center" wrapText="1"/>
    </xf>
    <xf numFmtId="3" fontId="20" fillId="4" borderId="32" xfId="0" applyNumberFormat="1" applyFont="1" applyFill="1" applyBorder="1" applyAlignment="1">
      <alignment horizontal="center" vertical="center" wrapText="1"/>
    </xf>
    <xf numFmtId="3" fontId="20" fillId="4" borderId="33" xfId="0" applyNumberFormat="1" applyFont="1" applyFill="1" applyBorder="1" applyAlignment="1">
      <alignment horizontal="center" vertical="center" wrapText="1"/>
    </xf>
    <xf numFmtId="3" fontId="20" fillId="4" borderId="34" xfId="0" applyNumberFormat="1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5" fillId="0" borderId="0" xfId="5" applyFont="1" applyAlignment="1">
      <alignment horizontal="left" vertical="top" wrapText="1"/>
    </xf>
    <xf numFmtId="0" fontId="1" fillId="0" borderId="7" xfId="5" applyFont="1" applyBorder="1" applyAlignment="1">
      <alignment horizontal="center" wrapText="1"/>
    </xf>
    <xf numFmtId="0" fontId="4" fillId="3" borderId="1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 wrapText="1"/>
    </xf>
    <xf numFmtId="1" fontId="11" fillId="0" borderId="8" xfId="7" applyNumberFormat="1" applyFont="1" applyBorder="1" applyAlignment="1">
      <alignment horizontal="left" vertical="center"/>
    </xf>
    <xf numFmtId="1" fontId="11" fillId="0" borderId="10" xfId="7" applyNumberFormat="1" applyFont="1" applyBorder="1" applyAlignment="1">
      <alignment horizontal="left" vertical="center"/>
    </xf>
    <xf numFmtId="1" fontId="11" fillId="0" borderId="8" xfId="7" applyNumberFormat="1" applyFont="1" applyBorder="1" applyAlignment="1">
      <alignment horizontal="left" vertical="center" wrapText="1"/>
    </xf>
    <xf numFmtId="0" fontId="11" fillId="0" borderId="10" xfId="7" applyFont="1" applyBorder="1" applyAlignment="1">
      <alignment horizontal="left" vertical="center" wrapText="1"/>
    </xf>
    <xf numFmtId="0" fontId="14" fillId="0" borderId="3" xfId="6" applyFont="1" applyBorder="1" applyAlignment="1">
      <alignment horizontal="left" wrapText="1"/>
    </xf>
    <xf numFmtId="0" fontId="14" fillId="0" borderId="0" xfId="6" applyFont="1" applyAlignment="1">
      <alignment vertical="justify" wrapText="1"/>
    </xf>
    <xf numFmtId="0" fontId="9" fillId="0" borderId="0" xfId="0" applyFont="1" applyAlignment="1">
      <alignment vertical="justify" wrapText="1"/>
    </xf>
  </cellXfs>
  <cellStyles count="11">
    <cellStyle name="Millares 2" xfId="1"/>
    <cellStyle name="Millares 2 2" xfId="2"/>
    <cellStyle name="Millares 2 2 2 2" xfId="3"/>
    <cellStyle name="Moneda 2" xfId="4"/>
    <cellStyle name="Normal" xfId="0" builtinId="0"/>
    <cellStyle name="Normal 2" xfId="5"/>
    <cellStyle name="Normal 2 2" xfId="6"/>
    <cellStyle name="Normal 2 2 2" xfId="7"/>
    <cellStyle name="Porcentaje 2" xfId="8"/>
    <cellStyle name="Porcentual 2" xfId="9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Usuario\Mis%20documentos\ASESORIA%202006\Indicadores%20Agrarios%202006\PreciosInsumosMayo2006.-editad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Usuario\Mis%20documentos\2.%20PROYECTOS%20PDI%202007\A.-%20MARIO%20ROJAS,%20RIEGO%20ASOCIATIVO%202007\PROYECTO%20ASOCIATIVO%20HUANA%20BAJO\CD%20PROYECTO\1.%20PDI%20ASOCIATIVO%20HUANA%20BAJO%20(IMPRIMIR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ltorres\AppData\Local\Microsoft\Windows\INetCache\Content.Outlook\HYZFBPVQ\EYD\48\OK%20Maria%20Venegas%20-%20respuesta%20observaciones\PROY-ASP_MARIA_VENEGAS_R_1%20-%20pp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tilizantes"/>
      <sheetName val="Fitosanitarios"/>
      <sheetName val="Semillas"/>
      <sheetName val="Herramientas"/>
      <sheetName val="Maquinas y equipos"/>
      <sheetName val="Elementos de Riego"/>
      <sheetName val="Repuestos"/>
      <sheetName val="Veterinarios, alimen. animales"/>
      <sheetName val="Varios"/>
      <sheetName val="Vario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1. Carátula "/>
      <sheetName val="2. Aceptación Proyecto"/>
      <sheetName val="2. REPRES. EMPRESA"/>
      <sheetName val="3. Presentación General"/>
      <sheetName val="4. Estudio de Mercado"/>
      <sheetName val="5. Estudio Técnico"/>
      <sheetName val="6. Costos SIN Proyecto"/>
      <sheetName val="7. Ingresos SIN Proyecto"/>
      <sheetName val="8. Costos CON Proyecto"/>
      <sheetName val="9. Ingresos CON Proyecto"/>
      <sheetName val="10. Inversiones y Fuentes de $ "/>
      <sheetName val="11. Calendario de Desembolsos"/>
      <sheetName val="12. Plan Amort.-Deprec."/>
      <sheetName val="13. Flujo de Caja"/>
      <sheetName val="Detalle Inv Riego"/>
      <sheetName val="Inv Total"/>
      <sheetName val="ANEXOS PROYECTO"/>
      <sheetName val="MAPA UBICACION"/>
      <sheetName val="MANDATO"/>
      <sheetName val="TAPA PROY RIEGO"/>
      <sheetName val="Indice Proy. Riego"/>
      <sheetName val="I.1. Antec. generales"/>
      <sheetName val="I.1.2 Antec. Individuales"/>
      <sheetName val="I.2. DESCRIPCION SIST."/>
      <sheetName val="I.3. DISP. AGUA"/>
      <sheetName val="II.1.DISEÑO AGRON."/>
      <sheetName val="III.1.ANTEC. DISEÑO"/>
      <sheetName val="III.2.MATRIZ"/>
      <sheetName val="III.3.PRESIONES"/>
      <sheetName val="III.4.COMPLEMENTOS"/>
      <sheetName val="IV.-Detalle Inv Riego"/>
      <sheetName val="IV.-Inv Total"/>
      <sheetName val="V.CRONOGRAMA"/>
      <sheetName val="ANEXOs Diseñ agron"/>
      <sheetName val="PLANO DISEÑO"/>
      <sheetName val="ANEXOS RIE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PPTO"/>
    </sheetNames>
    <sheetDataSet>
      <sheetData sheetId="0" refreshError="1"/>
      <sheetData sheetId="1">
        <row r="5">
          <cell r="C5" t="str">
            <v xml:space="preserve">Red Hidráulica </v>
          </cell>
        </row>
        <row r="16">
          <cell r="C16" t="str">
            <v>Línea de riego</v>
          </cell>
        </row>
        <row r="32">
          <cell r="C32" t="str">
            <v xml:space="preserve">Válvulas y reguladores de presión </v>
          </cell>
        </row>
        <row r="42">
          <cell r="C42" t="str">
            <v>Centro de control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view="pageBreakPreview" zoomScaleNormal="100" zoomScaleSheetLayoutView="100" workbookViewId="0">
      <selection activeCell="B20" sqref="B20:E20"/>
    </sheetView>
  </sheetViews>
  <sheetFormatPr baseColWidth="10" defaultColWidth="9.140625" defaultRowHeight="15" x14ac:dyDescent="0.25"/>
  <cols>
    <col min="1" max="1" width="42.7109375" bestFit="1" customWidth="1"/>
    <col min="2" max="2" width="13.140625" customWidth="1"/>
    <col min="3" max="3" width="11.5703125" customWidth="1"/>
    <col min="4" max="256" width="11.42578125" customWidth="1"/>
  </cols>
  <sheetData>
    <row r="1" spans="1:5" ht="15.6" customHeight="1" x14ac:dyDescent="0.25">
      <c r="A1" s="167" t="s">
        <v>0</v>
      </c>
      <c r="B1" s="168"/>
      <c r="C1" s="168"/>
      <c r="D1" s="168"/>
      <c r="E1" s="168"/>
    </row>
    <row r="2" spans="1:5" ht="15.6" customHeight="1" thickBot="1" x14ac:dyDescent="0.3">
      <c r="A2" s="168"/>
      <c r="B2" s="168"/>
      <c r="C2" s="168"/>
      <c r="D2" s="168"/>
      <c r="E2" s="168"/>
    </row>
    <row r="3" spans="1:5" ht="15.75" thickBot="1" x14ac:dyDescent="0.3">
      <c r="A3" s="127" t="s">
        <v>1</v>
      </c>
      <c r="B3" s="146"/>
      <c r="C3" s="147"/>
      <c r="D3" s="147"/>
      <c r="E3" s="148"/>
    </row>
    <row r="4" spans="1:5" ht="15.75" thickBot="1" x14ac:dyDescent="0.3">
      <c r="A4" s="128" t="s">
        <v>2</v>
      </c>
      <c r="B4" s="149"/>
      <c r="C4" s="150"/>
      <c r="D4" s="150"/>
      <c r="E4" s="151"/>
    </row>
    <row r="5" spans="1:5" ht="15.75" thickBot="1" x14ac:dyDescent="0.3">
      <c r="A5" s="128" t="s">
        <v>3</v>
      </c>
      <c r="B5" s="143" t="s">
        <v>4</v>
      </c>
      <c r="C5" s="144"/>
      <c r="D5" s="144"/>
      <c r="E5" s="145"/>
    </row>
    <row r="6" spans="1:5" ht="15.75" thickBot="1" x14ac:dyDescent="0.3">
      <c r="A6" s="128" t="s">
        <v>5</v>
      </c>
      <c r="B6" s="143"/>
      <c r="C6" s="144"/>
      <c r="D6" s="144"/>
      <c r="E6" s="145"/>
    </row>
    <row r="7" spans="1:5" ht="15.75" thickBot="1" x14ac:dyDescent="0.3">
      <c r="A7" s="128" t="s">
        <v>6</v>
      </c>
      <c r="B7" s="143"/>
      <c r="C7" s="144"/>
      <c r="D7" s="144"/>
      <c r="E7" s="145"/>
    </row>
    <row r="8" spans="1:5" ht="15.75" thickBot="1" x14ac:dyDescent="0.3">
      <c r="A8" s="128" t="s">
        <v>7</v>
      </c>
      <c r="B8" s="143"/>
      <c r="C8" s="144"/>
      <c r="D8" s="144"/>
      <c r="E8" s="145"/>
    </row>
    <row r="9" spans="1:5" ht="15.75" thickBot="1" x14ac:dyDescent="0.3">
      <c r="A9" s="129" t="s">
        <v>8</v>
      </c>
      <c r="B9" s="175"/>
      <c r="C9" s="176"/>
      <c r="D9" s="176"/>
      <c r="E9" s="177"/>
    </row>
    <row r="10" spans="1:5" ht="15.75" thickBot="1" x14ac:dyDescent="0.3">
      <c r="A10" s="128" t="s">
        <v>9</v>
      </c>
      <c r="B10" s="143"/>
      <c r="C10" s="144"/>
      <c r="D10" s="144"/>
      <c r="E10" s="145"/>
    </row>
    <row r="11" spans="1:5" ht="15.75" thickBot="1" x14ac:dyDescent="0.3">
      <c r="A11" s="128" t="s">
        <v>10</v>
      </c>
      <c r="B11" s="143"/>
      <c r="C11" s="144"/>
      <c r="D11" s="144"/>
      <c r="E11" s="145"/>
    </row>
    <row r="12" spans="1:5" ht="15.75" thickBot="1" x14ac:dyDescent="0.3">
      <c r="A12" s="128" t="s">
        <v>11</v>
      </c>
      <c r="B12" s="143" t="s">
        <v>12</v>
      </c>
      <c r="C12" s="144"/>
      <c r="D12" s="144"/>
      <c r="E12" s="145"/>
    </row>
    <row r="13" spans="1:5" ht="15.75" thickBot="1" x14ac:dyDescent="0.3">
      <c r="A13" s="128" t="s">
        <v>13</v>
      </c>
      <c r="B13" s="143" t="s">
        <v>14</v>
      </c>
      <c r="C13" s="144"/>
      <c r="D13" s="144"/>
      <c r="E13" s="145"/>
    </row>
    <row r="14" spans="1:5" ht="15.75" thickBot="1" x14ac:dyDescent="0.3">
      <c r="A14" s="128" t="s">
        <v>15</v>
      </c>
      <c r="B14" s="152"/>
      <c r="C14" s="153"/>
      <c r="D14" s="153"/>
      <c r="E14" s="154"/>
    </row>
    <row r="15" spans="1:5" ht="15.75" thickBot="1" x14ac:dyDescent="0.3">
      <c r="A15" s="130" t="s">
        <v>16</v>
      </c>
      <c r="B15" s="131" t="s">
        <v>17</v>
      </c>
      <c r="C15" s="134" t="s">
        <v>18</v>
      </c>
      <c r="D15" s="135"/>
      <c r="E15" s="131" t="s">
        <v>19</v>
      </c>
    </row>
    <row r="16" spans="1:5" ht="15.75" thickBot="1" x14ac:dyDescent="0.3">
      <c r="A16" s="128" t="s">
        <v>20</v>
      </c>
      <c r="B16" s="178"/>
      <c r="C16" s="179"/>
      <c r="D16" s="179"/>
      <c r="E16" s="180"/>
    </row>
    <row r="17" spans="1:5" ht="15" customHeight="1" thickBot="1" x14ac:dyDescent="0.3">
      <c r="A17" s="128" t="s">
        <v>21</v>
      </c>
      <c r="B17" s="175"/>
      <c r="C17" s="176"/>
      <c r="D17" s="176"/>
      <c r="E17" s="177"/>
    </row>
    <row r="18" spans="1:5" ht="15.75" thickBot="1" x14ac:dyDescent="0.3">
      <c r="A18" s="128" t="s">
        <v>22</v>
      </c>
      <c r="B18" s="143"/>
      <c r="C18" s="144"/>
      <c r="D18" s="144"/>
      <c r="E18" s="145"/>
    </row>
    <row r="19" spans="1:5" ht="15.75" thickBot="1" x14ac:dyDescent="0.3">
      <c r="A19" s="128" t="s">
        <v>23</v>
      </c>
      <c r="B19" s="143"/>
      <c r="C19" s="144"/>
      <c r="D19" s="144"/>
      <c r="E19" s="145"/>
    </row>
    <row r="20" spans="1:5" ht="15.75" thickBot="1" x14ac:dyDescent="0.3">
      <c r="A20" s="128" t="s">
        <v>24</v>
      </c>
      <c r="B20" s="143" t="s">
        <v>25</v>
      </c>
      <c r="C20" s="144"/>
      <c r="D20" s="144"/>
      <c r="E20" s="145"/>
    </row>
    <row r="21" spans="1:5" ht="16.5" thickTop="1" thickBot="1" x14ac:dyDescent="0.3">
      <c r="A21" s="128" t="s">
        <v>26</v>
      </c>
      <c r="B21" s="155">
        <f>+'PRESUPUESTO GENERAL'!G26</f>
        <v>10623220</v>
      </c>
      <c r="C21" s="156"/>
      <c r="D21" s="156"/>
      <c r="E21" s="157"/>
    </row>
    <row r="22" spans="1:5" ht="15.75" thickBot="1" x14ac:dyDescent="0.3">
      <c r="A22" s="128" t="s">
        <v>27</v>
      </c>
      <c r="B22" s="158">
        <f>+'PRESUPUESTO GENERAL'!G32</f>
        <v>2018410</v>
      </c>
      <c r="C22" s="159"/>
      <c r="D22" s="159"/>
      <c r="E22" s="160"/>
    </row>
    <row r="23" spans="1:5" ht="15.75" thickBot="1" x14ac:dyDescent="0.3">
      <c r="A23" s="132" t="s">
        <v>28</v>
      </c>
      <c r="B23" s="161">
        <f>+'PRESUPUESTO GENERAL'!G28</f>
        <v>923758</v>
      </c>
      <c r="C23" s="162"/>
      <c r="D23" s="162"/>
      <c r="E23" s="163"/>
    </row>
    <row r="24" spans="1:5" ht="16.5" thickTop="1" thickBot="1" x14ac:dyDescent="0.3">
      <c r="A24" s="133" t="s">
        <v>29</v>
      </c>
      <c r="B24" s="140">
        <f>+'PRESUPUESTO GENERAL'!G34</f>
        <v>13665388</v>
      </c>
      <c r="C24" s="141"/>
      <c r="D24" s="141"/>
      <c r="E24" s="142"/>
    </row>
    <row r="25" spans="1:5" ht="16.5" thickTop="1" thickBot="1" x14ac:dyDescent="0.3">
      <c r="A25" s="128" t="s">
        <v>30</v>
      </c>
      <c r="B25" s="155">
        <f>+'PRESUPUESTO GENERAL'!G40</f>
        <v>10976242</v>
      </c>
      <c r="C25" s="156"/>
      <c r="D25" s="156"/>
      <c r="E25" s="157"/>
    </row>
    <row r="26" spans="1:5" ht="15.75" thickBot="1" x14ac:dyDescent="0.3">
      <c r="A26" s="128" t="s">
        <v>31</v>
      </c>
      <c r="B26" s="158">
        <f>+'PRESUPUESTO GENERAL'!G38</f>
        <v>923758</v>
      </c>
      <c r="C26" s="159"/>
      <c r="D26" s="159"/>
      <c r="E26" s="160"/>
    </row>
    <row r="27" spans="1:5" ht="15.75" thickBot="1" x14ac:dyDescent="0.3">
      <c r="A27" s="132" t="s">
        <v>32</v>
      </c>
      <c r="B27" s="161">
        <f>+'PRESUPUESTO GENERAL'!G39</f>
        <v>100000</v>
      </c>
      <c r="C27" s="162"/>
      <c r="D27" s="162"/>
      <c r="E27" s="163"/>
    </row>
    <row r="28" spans="1:5" ht="26.25" thickTop="1" thickBot="1" x14ac:dyDescent="0.3">
      <c r="A28" s="133" t="s">
        <v>33</v>
      </c>
      <c r="B28" s="172">
        <f>+'PRESUPUESTO GENERAL'!G42</f>
        <v>12000000</v>
      </c>
      <c r="C28" s="173"/>
      <c r="D28" s="173"/>
      <c r="E28" s="174"/>
    </row>
    <row r="29" spans="1:5" ht="16.5" thickTop="1" thickBot="1" x14ac:dyDescent="0.3">
      <c r="A29" s="133" t="s">
        <v>34</v>
      </c>
      <c r="B29" s="139" t="s">
        <v>35</v>
      </c>
      <c r="C29" s="137">
        <f>+'PRESUPUESTO GENERAL'!G46+'PRESUPUESTO GENERAL'!G47</f>
        <v>0</v>
      </c>
      <c r="D29" s="138" t="s">
        <v>36</v>
      </c>
      <c r="E29" s="136">
        <f>+'PRESUPUESTO GENERAL'!G48</f>
        <v>1665388</v>
      </c>
    </row>
    <row r="30" spans="1:5" ht="16.5" thickTop="1" thickBot="1" x14ac:dyDescent="0.3">
      <c r="A30" s="128" t="s">
        <v>37</v>
      </c>
      <c r="B30" s="164"/>
      <c r="C30" s="165"/>
      <c r="D30" s="165"/>
      <c r="E30" s="166"/>
    </row>
    <row r="31" spans="1:5" ht="15.75" thickBot="1" x14ac:dyDescent="0.3">
      <c r="A31" s="128" t="s">
        <v>38</v>
      </c>
      <c r="B31" s="169">
        <f>+'PRESUPUESTO GENERAL'!G52</f>
        <v>0.24</v>
      </c>
      <c r="C31" s="170"/>
      <c r="D31" s="170"/>
      <c r="E31" s="171"/>
    </row>
  </sheetData>
  <mergeCells count="28">
    <mergeCell ref="B30:E30"/>
    <mergeCell ref="A1:E2"/>
    <mergeCell ref="B31:E31"/>
    <mergeCell ref="B28:E28"/>
    <mergeCell ref="B19:E19"/>
    <mergeCell ref="B18:E18"/>
    <mergeCell ref="B17:E17"/>
    <mergeCell ref="B16:E16"/>
    <mergeCell ref="B13:E13"/>
    <mergeCell ref="B12:E12"/>
    <mergeCell ref="B25:E25"/>
    <mergeCell ref="B26:E26"/>
    <mergeCell ref="B27:E27"/>
    <mergeCell ref="B11:E11"/>
    <mergeCell ref="B10:E10"/>
    <mergeCell ref="B9:E9"/>
    <mergeCell ref="B24:E24"/>
    <mergeCell ref="B8:E8"/>
    <mergeCell ref="B7:E7"/>
    <mergeCell ref="B6:E6"/>
    <mergeCell ref="B3:E3"/>
    <mergeCell ref="B4:E4"/>
    <mergeCell ref="B5:E5"/>
    <mergeCell ref="B14:E14"/>
    <mergeCell ref="B20:E20"/>
    <mergeCell ref="B21:E21"/>
    <mergeCell ref="B22:E22"/>
    <mergeCell ref="B23:E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61"/>
  <sheetViews>
    <sheetView showGridLines="0" view="pageBreakPreview" zoomScale="70" zoomScaleNormal="70" zoomScaleSheetLayoutView="70" workbookViewId="0">
      <selection activeCell="G48" sqref="G48"/>
    </sheetView>
  </sheetViews>
  <sheetFormatPr baseColWidth="10" defaultColWidth="11.42578125" defaultRowHeight="12.75" x14ac:dyDescent="0.2"/>
  <cols>
    <col min="1" max="1" width="1.7109375" style="54" customWidth="1"/>
    <col min="2" max="2" width="43.140625" style="54" customWidth="1"/>
    <col min="3" max="3" width="8.42578125" style="54" customWidth="1"/>
    <col min="4" max="4" width="4.7109375" style="54" customWidth="1"/>
    <col min="5" max="5" width="10.7109375" style="54" bestFit="1" customWidth="1"/>
    <col min="6" max="6" width="11" style="66" customWidth="1"/>
    <col min="7" max="7" width="14.7109375" style="66" bestFit="1" customWidth="1"/>
    <col min="8" max="8" width="12.7109375" style="54" customWidth="1"/>
    <col min="9" max="9" width="1.7109375" style="54" customWidth="1"/>
    <col min="10" max="10" width="15.140625" style="54" customWidth="1"/>
    <col min="11" max="11" width="1.7109375" style="54" customWidth="1"/>
    <col min="12" max="12" width="12.85546875" style="54" customWidth="1"/>
    <col min="13" max="14" width="1.7109375" style="54" customWidth="1"/>
    <col min="15" max="15" width="2.85546875" style="54" customWidth="1"/>
    <col min="16" max="16" width="21.5703125" style="87" customWidth="1"/>
    <col min="17" max="17" width="18.140625" style="54" customWidth="1"/>
    <col min="18" max="18" width="45.85546875" style="54" bestFit="1" customWidth="1"/>
    <col min="19" max="16384" width="11.42578125" style="54"/>
  </cols>
  <sheetData>
    <row r="1" spans="2:18" ht="15.75" x14ac:dyDescent="0.25">
      <c r="B1" s="86"/>
    </row>
    <row r="2" spans="2:18" ht="21" customHeight="1" x14ac:dyDescent="0.2">
      <c r="B2" s="183" t="s">
        <v>39</v>
      </c>
      <c r="C2" s="184"/>
      <c r="D2" s="184"/>
      <c r="E2" s="184"/>
      <c r="F2" s="184"/>
      <c r="G2" s="184"/>
      <c r="H2" s="184"/>
    </row>
    <row r="3" spans="2:18" ht="6.75" customHeight="1" x14ac:dyDescent="0.2">
      <c r="B3" s="88"/>
      <c r="C3" s="89"/>
      <c r="D3" s="89"/>
      <c r="E3" s="89"/>
      <c r="F3" s="89"/>
      <c r="G3" s="89"/>
    </row>
    <row r="4" spans="2:18" ht="24" customHeight="1" x14ac:dyDescent="0.2">
      <c r="B4" s="90" t="s">
        <v>40</v>
      </c>
      <c r="D4" s="89"/>
      <c r="E4" s="89"/>
      <c r="F4" s="89"/>
      <c r="G4" s="89"/>
    </row>
    <row r="5" spans="2:18" ht="7.5" customHeight="1" x14ac:dyDescent="0.2"/>
    <row r="6" spans="2:18" s="59" customFormat="1" x14ac:dyDescent="0.2">
      <c r="B6" s="55" t="s">
        <v>41</v>
      </c>
      <c r="C6" s="56"/>
      <c r="D6" s="57" t="s">
        <v>42</v>
      </c>
      <c r="E6" s="57" t="s">
        <v>43</v>
      </c>
      <c r="F6" s="58" t="s">
        <v>44</v>
      </c>
      <c r="G6" s="58" t="s">
        <v>45</v>
      </c>
      <c r="H6" s="58" t="s">
        <v>46</v>
      </c>
      <c r="P6" s="60"/>
    </row>
    <row r="7" spans="2:18" x14ac:dyDescent="0.2">
      <c r="B7" s="91"/>
      <c r="C7" s="92"/>
      <c r="D7" s="93"/>
      <c r="E7" s="93"/>
      <c r="F7" s="94"/>
      <c r="G7" s="95"/>
      <c r="H7" s="93"/>
    </row>
    <row r="8" spans="2:18" x14ac:dyDescent="0.2">
      <c r="B8" s="185" t="str">
        <f>+[3]PPTO!C5</f>
        <v xml:space="preserve">Red Hidráulica </v>
      </c>
      <c r="C8" s="186"/>
      <c r="D8" s="121" t="s">
        <v>47</v>
      </c>
      <c r="E8" s="122">
        <v>1</v>
      </c>
      <c r="F8" s="123">
        <v>4180088</v>
      </c>
      <c r="G8" s="123">
        <f t="shared" ref="G8:G14" si="0">TRUNC(F8*E8,0)</f>
        <v>4180088</v>
      </c>
      <c r="H8" s="123">
        <f t="shared" ref="H8:H14" si="1">TRUNC(+G8*0.19,0)</f>
        <v>794216</v>
      </c>
      <c r="O8" s="61"/>
      <c r="P8" s="61"/>
      <c r="Q8" s="62"/>
      <c r="R8" s="62"/>
    </row>
    <row r="9" spans="2:18" x14ac:dyDescent="0.2">
      <c r="B9" s="185" t="str">
        <f>+[3]PPTO!C16</f>
        <v>Línea de riego</v>
      </c>
      <c r="C9" s="186"/>
      <c r="D9" s="121" t="s">
        <v>47</v>
      </c>
      <c r="E9" s="122">
        <v>1</v>
      </c>
      <c r="F9" s="123">
        <v>2457344</v>
      </c>
      <c r="G9" s="123">
        <f t="shared" si="0"/>
        <v>2457344</v>
      </c>
      <c r="H9" s="123">
        <f t="shared" si="1"/>
        <v>466895</v>
      </c>
      <c r="O9" s="61"/>
      <c r="P9" s="54"/>
      <c r="Q9" s="87"/>
    </row>
    <row r="10" spans="2:18" ht="12" customHeight="1" x14ac:dyDescent="0.2">
      <c r="B10" s="185" t="str">
        <f>+[3]PPTO!C32</f>
        <v xml:space="preserve">Válvulas y reguladores de presión </v>
      </c>
      <c r="C10" s="186"/>
      <c r="D10" s="121" t="s">
        <v>47</v>
      </c>
      <c r="E10" s="122">
        <v>1</v>
      </c>
      <c r="F10" s="123">
        <v>1202181</v>
      </c>
      <c r="G10" s="123">
        <f t="shared" si="0"/>
        <v>1202181</v>
      </c>
      <c r="H10" s="123">
        <f t="shared" si="1"/>
        <v>228414</v>
      </c>
      <c r="O10" s="61"/>
      <c r="P10" s="54"/>
      <c r="Q10" s="87"/>
    </row>
    <row r="11" spans="2:18" ht="13.5" customHeight="1" x14ac:dyDescent="0.2">
      <c r="B11" s="187" t="str">
        <f>+[3]PPTO!C42</f>
        <v>Centro de control</v>
      </c>
      <c r="C11" s="188"/>
      <c r="D11" s="121" t="s">
        <v>47</v>
      </c>
      <c r="E11" s="122">
        <v>1</v>
      </c>
      <c r="F11" s="123">
        <v>447970</v>
      </c>
      <c r="G11" s="123">
        <f t="shared" si="0"/>
        <v>447970</v>
      </c>
      <c r="H11" s="123">
        <f t="shared" si="1"/>
        <v>85114</v>
      </c>
      <c r="O11" s="61"/>
      <c r="P11" s="54"/>
      <c r="Q11" s="87"/>
    </row>
    <row r="12" spans="2:18" x14ac:dyDescent="0.2">
      <c r="B12" s="126" t="s">
        <v>48</v>
      </c>
      <c r="C12" s="124"/>
      <c r="D12" s="121" t="s">
        <v>47</v>
      </c>
      <c r="E12" s="122">
        <v>1</v>
      </c>
      <c r="F12" s="123">
        <v>100000</v>
      </c>
      <c r="G12" s="123">
        <f t="shared" si="0"/>
        <v>100000</v>
      </c>
      <c r="H12" s="123">
        <f t="shared" si="1"/>
        <v>19000</v>
      </c>
      <c r="R12" s="125"/>
    </row>
    <row r="13" spans="2:18" x14ac:dyDescent="0.2">
      <c r="B13" s="126" t="s">
        <v>49</v>
      </c>
      <c r="C13" s="124"/>
      <c r="D13" s="121" t="s">
        <v>47</v>
      </c>
      <c r="E13" s="122">
        <v>1</v>
      </c>
      <c r="F13" s="123">
        <v>400000</v>
      </c>
      <c r="G13" s="123">
        <f t="shared" si="0"/>
        <v>400000</v>
      </c>
      <c r="H13" s="123">
        <f t="shared" si="1"/>
        <v>76000</v>
      </c>
    </row>
    <row r="14" spans="2:18" x14ac:dyDescent="0.2">
      <c r="B14" s="126" t="s">
        <v>50</v>
      </c>
      <c r="C14" s="100"/>
      <c r="D14" s="121" t="s">
        <v>47</v>
      </c>
      <c r="E14" s="122">
        <v>1</v>
      </c>
      <c r="F14" s="123">
        <v>300000</v>
      </c>
      <c r="G14" s="123">
        <f t="shared" si="0"/>
        <v>300000</v>
      </c>
      <c r="H14" s="123">
        <f t="shared" si="1"/>
        <v>57000</v>
      </c>
    </row>
    <row r="15" spans="2:18" x14ac:dyDescent="0.2">
      <c r="B15" s="99" t="s">
        <v>51</v>
      </c>
      <c r="C15" s="100"/>
      <c r="D15" s="96" t="s">
        <v>47</v>
      </c>
      <c r="E15" s="97">
        <v>1</v>
      </c>
      <c r="F15" s="98">
        <v>150000</v>
      </c>
      <c r="G15" s="98">
        <f>+E15*F15</f>
        <v>150000</v>
      </c>
      <c r="H15" s="98">
        <f>+ROUNDDOWN(G15*0.19,0)</f>
        <v>28500</v>
      </c>
      <c r="J15" s="181"/>
      <c r="K15" s="181"/>
      <c r="L15" s="181"/>
      <c r="M15" s="181"/>
      <c r="N15" s="181"/>
      <c r="O15" s="181"/>
      <c r="P15" s="181"/>
      <c r="Q15" s="101"/>
      <c r="R15" s="101"/>
    </row>
    <row r="16" spans="2:18" x14ac:dyDescent="0.2">
      <c r="B16" s="102" t="s">
        <v>52</v>
      </c>
      <c r="C16" s="103"/>
      <c r="D16" s="96" t="s">
        <v>53</v>
      </c>
      <c r="E16" s="98">
        <v>20</v>
      </c>
      <c r="F16" s="98">
        <v>0</v>
      </c>
      <c r="G16" s="98">
        <f>+E16*F16</f>
        <v>0</v>
      </c>
      <c r="H16" s="104" t="s">
        <v>54</v>
      </c>
      <c r="J16" s="181"/>
      <c r="K16" s="181"/>
      <c r="L16" s="181"/>
      <c r="M16" s="181"/>
      <c r="N16" s="181"/>
      <c r="O16" s="181"/>
      <c r="P16" s="181"/>
      <c r="Q16" s="105"/>
      <c r="R16" s="105"/>
    </row>
    <row r="17" spans="2:18" x14ac:dyDescent="0.2">
      <c r="J17" s="181"/>
      <c r="K17" s="181"/>
      <c r="L17" s="181"/>
      <c r="M17" s="181"/>
      <c r="N17" s="181"/>
      <c r="O17" s="181"/>
      <c r="P17" s="181"/>
      <c r="Q17" s="105"/>
      <c r="R17" s="105"/>
    </row>
    <row r="18" spans="2:18" x14ac:dyDescent="0.2">
      <c r="B18" s="63" t="s">
        <v>55</v>
      </c>
      <c r="C18" s="63"/>
      <c r="D18" s="63"/>
      <c r="E18" s="63"/>
      <c r="F18" s="64"/>
      <c r="G18" s="64">
        <f>SUM(G8:G17)</f>
        <v>9237583</v>
      </c>
      <c r="H18" s="64">
        <f>SUM(H8:H17)</f>
        <v>1755139</v>
      </c>
    </row>
    <row r="19" spans="2:18" x14ac:dyDescent="0.2">
      <c r="R19" s="106"/>
    </row>
    <row r="20" spans="2:18" x14ac:dyDescent="0.2">
      <c r="B20" s="54" t="s">
        <v>56</v>
      </c>
      <c r="C20" s="65">
        <v>0.05</v>
      </c>
      <c r="G20" s="66">
        <f>ROUNDDOWN(G18*C20,0)</f>
        <v>461879</v>
      </c>
      <c r="H20" s="66">
        <f>+ROUNDDOWN(G20*0.19,0)</f>
        <v>87757</v>
      </c>
      <c r="J20" s="107"/>
      <c r="L20" s="107"/>
      <c r="R20" s="106"/>
    </row>
    <row r="21" spans="2:18" x14ac:dyDescent="0.2">
      <c r="B21" s="54" t="s">
        <v>57</v>
      </c>
      <c r="C21" s="65">
        <v>0.1</v>
      </c>
      <c r="G21" s="66">
        <f>ROUNDDOWN(G18*C21,0)</f>
        <v>923758</v>
      </c>
      <c r="H21" s="66">
        <f>+ROUNDDOWN(G21*0.19,0)</f>
        <v>175514</v>
      </c>
      <c r="J21" s="107"/>
      <c r="L21" s="107"/>
      <c r="R21" s="106"/>
    </row>
    <row r="23" spans="2:18" x14ac:dyDescent="0.2">
      <c r="B23" s="63" t="s">
        <v>58</v>
      </c>
      <c r="C23" s="108"/>
      <c r="D23" s="108"/>
      <c r="E23" s="108"/>
      <c r="F23" s="109"/>
      <c r="G23" s="64">
        <f>TRUNC(SUM(G18:G21),0)</f>
        <v>10623220</v>
      </c>
      <c r="H23" s="64">
        <f>TRUNC(SUM(H18:H21),0)</f>
        <v>2018410</v>
      </c>
      <c r="J23" s="107"/>
    </row>
    <row r="24" spans="2:18" x14ac:dyDescent="0.2">
      <c r="B24" s="61"/>
      <c r="G24" s="110"/>
    </row>
    <row r="26" spans="2:18" x14ac:dyDescent="0.2">
      <c r="B26" s="63" t="s">
        <v>59</v>
      </c>
      <c r="C26" s="108"/>
      <c r="D26" s="108"/>
      <c r="E26" s="108"/>
      <c r="F26" s="109"/>
      <c r="G26" s="64">
        <f>+G23</f>
        <v>10623220</v>
      </c>
      <c r="J26" s="107"/>
    </row>
    <row r="28" spans="2:18" x14ac:dyDescent="0.2">
      <c r="B28" s="54" t="s">
        <v>60</v>
      </c>
      <c r="C28" s="115">
        <v>0.1</v>
      </c>
      <c r="G28" s="66">
        <f>ROUNDDOWN(G18*C28,0)</f>
        <v>923758</v>
      </c>
      <c r="J28" s="107"/>
      <c r="O28" s="111"/>
    </row>
    <row r="29" spans="2:18" x14ac:dyDescent="0.2">
      <c r="C29" s="65"/>
      <c r="Q29" s="66"/>
    </row>
    <row r="30" spans="2:18" x14ac:dyDescent="0.2">
      <c r="B30" s="54" t="s">
        <v>61</v>
      </c>
      <c r="C30" s="65">
        <v>0.02</v>
      </c>
      <c r="G30" s="66">
        <f>IF(G23*C30&gt;100000,100000,ROUNDDOWN(G23*C30,0))</f>
        <v>100000</v>
      </c>
      <c r="J30" s="107"/>
      <c r="Q30" s="66"/>
    </row>
    <row r="31" spans="2:18" x14ac:dyDescent="0.2">
      <c r="C31" s="65"/>
      <c r="Q31" s="66"/>
    </row>
    <row r="32" spans="2:18" x14ac:dyDescent="0.2">
      <c r="B32" s="54" t="s">
        <v>62</v>
      </c>
      <c r="C32" s="65"/>
      <c r="G32" s="66">
        <f>+H23</f>
        <v>2018410</v>
      </c>
      <c r="H32" s="66"/>
      <c r="J32" s="107"/>
      <c r="L32" s="107"/>
    </row>
    <row r="34" spans="2:17" x14ac:dyDescent="0.2">
      <c r="B34" s="67" t="s">
        <v>63</v>
      </c>
      <c r="C34" s="68"/>
      <c r="D34" s="69"/>
      <c r="E34" s="69"/>
      <c r="F34" s="70"/>
      <c r="G34" s="71">
        <f>+G26+G28+G30+G32</f>
        <v>13665388</v>
      </c>
      <c r="J34" s="107"/>
    </row>
    <row r="36" spans="2:17" x14ac:dyDescent="0.2">
      <c r="B36" s="72" t="s">
        <v>64</v>
      </c>
      <c r="C36" s="112">
        <v>0.9</v>
      </c>
      <c r="D36" s="63"/>
      <c r="E36" s="63"/>
      <c r="F36" s="64"/>
      <c r="G36" s="73">
        <f>IF(TRUNC(C36*G34,0)&gt;12000000,12000000,TRUNC(C36*G34,0))</f>
        <v>12000000</v>
      </c>
      <c r="H36" s="113"/>
      <c r="I36" s="113"/>
      <c r="J36" s="107"/>
      <c r="K36" s="113"/>
      <c r="L36" s="113"/>
      <c r="M36" s="113"/>
      <c r="N36" s="113"/>
      <c r="Q36" s="113"/>
    </row>
    <row r="37" spans="2:17" x14ac:dyDescent="0.2">
      <c r="B37" s="74"/>
      <c r="G37" s="114"/>
    </row>
    <row r="38" spans="2:17" x14ac:dyDescent="0.2">
      <c r="B38" s="74" t="s">
        <v>65</v>
      </c>
      <c r="C38" s="115"/>
      <c r="G38" s="114">
        <f>+G28</f>
        <v>923758</v>
      </c>
      <c r="H38" s="113"/>
      <c r="I38" s="113"/>
      <c r="J38" s="107"/>
      <c r="K38" s="113"/>
      <c r="L38" s="113"/>
      <c r="M38" s="113"/>
      <c r="N38" s="113"/>
    </row>
    <row r="39" spans="2:17" x14ac:dyDescent="0.2">
      <c r="B39" s="74" t="s">
        <v>32</v>
      </c>
      <c r="C39" s="115"/>
      <c r="G39" s="114">
        <f>+G30</f>
        <v>100000</v>
      </c>
      <c r="H39" s="113"/>
      <c r="I39" s="113"/>
      <c r="J39" s="107"/>
      <c r="K39" s="113"/>
      <c r="L39" s="113"/>
      <c r="M39" s="113"/>
      <c r="N39" s="113"/>
    </row>
    <row r="40" spans="2:17" x14ac:dyDescent="0.2">
      <c r="B40" s="74" t="s">
        <v>66</v>
      </c>
      <c r="C40" s="115"/>
      <c r="G40" s="114">
        <f>+G36-G38-G39</f>
        <v>10976242</v>
      </c>
      <c r="H40" s="113"/>
      <c r="I40" s="113"/>
      <c r="J40" s="107"/>
      <c r="K40" s="113"/>
      <c r="L40" s="113"/>
      <c r="M40" s="113"/>
      <c r="N40" s="113"/>
    </row>
    <row r="41" spans="2:17" x14ac:dyDescent="0.2">
      <c r="B41" s="74"/>
      <c r="C41" s="65"/>
      <c r="G41" s="114"/>
      <c r="H41" s="113"/>
      <c r="I41" s="113"/>
      <c r="J41" s="113"/>
      <c r="K41" s="113"/>
      <c r="L41" s="113"/>
      <c r="M41" s="113"/>
      <c r="N41" s="113"/>
    </row>
    <row r="42" spans="2:17" x14ac:dyDescent="0.2">
      <c r="B42" s="75" t="s">
        <v>67</v>
      </c>
      <c r="C42" s="76"/>
      <c r="D42" s="116"/>
      <c r="E42" s="116"/>
      <c r="F42" s="117"/>
      <c r="G42" s="77">
        <f>+G40+G39+G38</f>
        <v>12000000</v>
      </c>
      <c r="H42" s="113"/>
      <c r="I42" s="113"/>
      <c r="J42" s="107"/>
      <c r="K42" s="113"/>
      <c r="L42" s="113"/>
      <c r="M42" s="113"/>
      <c r="N42" s="113"/>
    </row>
    <row r="43" spans="2:17" x14ac:dyDescent="0.2">
      <c r="H43" s="113"/>
      <c r="I43" s="113"/>
      <c r="J43" s="113"/>
      <c r="K43" s="113"/>
      <c r="L43" s="113"/>
      <c r="M43" s="113"/>
      <c r="N43" s="113"/>
    </row>
    <row r="44" spans="2:17" x14ac:dyDescent="0.2">
      <c r="B44" s="72" t="s">
        <v>68</v>
      </c>
      <c r="C44" s="118">
        <f>+G44/G34</f>
        <v>0.12186906072480343</v>
      </c>
      <c r="D44" s="108"/>
      <c r="E44" s="108"/>
      <c r="F44" s="109"/>
      <c r="G44" s="78">
        <f>+G34-G36</f>
        <v>1665388</v>
      </c>
      <c r="H44" s="113"/>
      <c r="I44" s="113"/>
      <c r="J44" s="107"/>
      <c r="K44" s="113"/>
      <c r="L44" s="113"/>
      <c r="M44" s="113"/>
      <c r="N44" s="113"/>
    </row>
    <row r="45" spans="2:17" x14ac:dyDescent="0.2">
      <c r="B45" s="74"/>
      <c r="G45" s="114"/>
      <c r="H45" s="113"/>
      <c r="I45" s="113"/>
      <c r="J45" s="113"/>
      <c r="K45" s="113"/>
      <c r="L45" s="113"/>
      <c r="M45" s="113"/>
      <c r="N45" s="113"/>
    </row>
    <row r="46" spans="2:17" x14ac:dyDescent="0.2">
      <c r="B46" s="74" t="s">
        <v>69</v>
      </c>
      <c r="C46" s="115"/>
      <c r="G46" s="114">
        <v>0</v>
      </c>
      <c r="H46" s="119"/>
      <c r="I46" s="119"/>
      <c r="J46" s="107"/>
      <c r="K46" s="119"/>
      <c r="L46" s="119"/>
      <c r="M46" s="119"/>
      <c r="N46" s="119"/>
      <c r="Q46" s="119"/>
    </row>
    <row r="47" spans="2:17" x14ac:dyDescent="0.2">
      <c r="B47" s="74" t="s">
        <v>70</v>
      </c>
      <c r="C47" s="115"/>
      <c r="G47" s="114">
        <v>0</v>
      </c>
      <c r="H47" s="119"/>
      <c r="I47" s="119"/>
      <c r="J47" s="107"/>
      <c r="K47" s="119"/>
      <c r="L47" s="119"/>
      <c r="M47" s="119"/>
      <c r="N47" s="119"/>
      <c r="O47" s="66"/>
      <c r="Q47" s="119"/>
    </row>
    <row r="48" spans="2:17" x14ac:dyDescent="0.2">
      <c r="B48" s="74" t="s">
        <v>71</v>
      </c>
      <c r="C48" s="65"/>
      <c r="G48" s="114">
        <f>G44-G46-G47</f>
        <v>1665388</v>
      </c>
      <c r="J48" s="107"/>
    </row>
    <row r="49" spans="2:17" x14ac:dyDescent="0.2">
      <c r="B49" s="75" t="s">
        <v>72</v>
      </c>
      <c r="C49" s="76"/>
      <c r="D49" s="116"/>
      <c r="E49" s="116"/>
      <c r="F49" s="117"/>
      <c r="G49" s="77">
        <f>SUM(G46:G48)</f>
        <v>1665388</v>
      </c>
      <c r="J49" s="107"/>
      <c r="Q49" s="113"/>
    </row>
    <row r="50" spans="2:17" x14ac:dyDescent="0.2">
      <c r="B50" s="61"/>
      <c r="C50" s="61"/>
      <c r="D50" s="61"/>
      <c r="E50" s="61"/>
      <c r="F50" s="110"/>
      <c r="G50" s="110"/>
    </row>
    <row r="51" spans="2:17" x14ac:dyDescent="0.2">
      <c r="B51" s="72"/>
      <c r="C51" s="63"/>
      <c r="D51" s="63"/>
      <c r="E51" s="63"/>
      <c r="F51" s="64"/>
      <c r="G51" s="73"/>
    </row>
    <row r="52" spans="2:17" x14ac:dyDescent="0.2">
      <c r="B52" s="79" t="s">
        <v>73</v>
      </c>
      <c r="C52" s="61"/>
      <c r="D52" s="61"/>
      <c r="E52" s="61"/>
      <c r="F52" s="110"/>
      <c r="G52" s="80">
        <v>0.24</v>
      </c>
    </row>
    <row r="53" spans="2:17" x14ac:dyDescent="0.2">
      <c r="B53" s="79" t="s">
        <v>74</v>
      </c>
      <c r="C53" s="61"/>
      <c r="D53" s="61"/>
      <c r="E53" s="61"/>
      <c r="F53" s="110"/>
      <c r="G53" s="120">
        <f>ROUNDDOWN(+G34/G52,0)</f>
        <v>56939116</v>
      </c>
      <c r="J53" s="107"/>
    </row>
    <row r="54" spans="2:17" x14ac:dyDescent="0.2">
      <c r="B54" s="75"/>
      <c r="C54" s="81"/>
      <c r="D54" s="81"/>
      <c r="E54" s="81"/>
      <c r="F54" s="82"/>
      <c r="G54" s="83"/>
    </row>
    <row r="55" spans="2:17" x14ac:dyDescent="0.2">
      <c r="B55" s="63"/>
      <c r="C55" s="63"/>
      <c r="D55" s="63"/>
      <c r="E55" s="63"/>
      <c r="F55" s="64"/>
      <c r="G55" s="84"/>
    </row>
    <row r="61" spans="2:17" x14ac:dyDescent="0.2">
      <c r="B61" s="85" t="s">
        <v>75</v>
      </c>
      <c r="E61" s="182" t="s">
        <v>76</v>
      </c>
      <c r="F61" s="182"/>
      <c r="G61" s="182"/>
    </row>
  </sheetData>
  <mergeCells count="7">
    <mergeCell ref="J15:P17"/>
    <mergeCell ref="E61:G61"/>
    <mergeCell ref="B2:H2"/>
    <mergeCell ref="B8:C8"/>
    <mergeCell ref="B9:C9"/>
    <mergeCell ref="B10:C10"/>
    <mergeCell ref="B11:C11"/>
  </mergeCells>
  <printOptions horizontalCentered="1"/>
  <pageMargins left="0" right="0" top="1.1599999999999999" bottom="0.19685039370078741" header="1.2" footer="0"/>
  <pageSetup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showGridLines="0" view="pageBreakPreview" topLeftCell="A19" zoomScaleNormal="100" zoomScaleSheetLayoutView="100" workbookViewId="0">
      <selection activeCell="E7" sqref="E7:E49"/>
    </sheetView>
  </sheetViews>
  <sheetFormatPr baseColWidth="10" defaultColWidth="11.42578125" defaultRowHeight="11.25" x14ac:dyDescent="0.2"/>
  <cols>
    <col min="1" max="1" width="3.140625" style="1" customWidth="1"/>
    <col min="2" max="2" width="2.7109375" style="1" customWidth="1"/>
    <col min="3" max="3" width="43.5703125" style="1" customWidth="1"/>
    <col min="4" max="4" width="11.5703125" style="2" customWidth="1"/>
    <col min="5" max="5" width="6.85546875" style="2" customWidth="1"/>
    <col min="6" max="6" width="10.140625" style="2" customWidth="1"/>
    <col min="7" max="8" width="13.28515625" style="1" customWidth="1"/>
    <col min="9" max="9" width="9.5703125" style="1" customWidth="1"/>
    <col min="10" max="10" width="11.42578125" style="1"/>
    <col min="11" max="11" width="12" style="1" bestFit="1" customWidth="1"/>
    <col min="12" max="12" width="11.42578125" style="1"/>
    <col min="13" max="13" width="16.28515625" style="1" customWidth="1"/>
    <col min="14" max="16384" width="11.42578125" style="1"/>
  </cols>
  <sheetData>
    <row r="1" spans="1:11" ht="15.75" x14ac:dyDescent="0.25">
      <c r="A1" s="45" t="s">
        <v>77</v>
      </c>
      <c r="C1" s="19"/>
    </row>
    <row r="2" spans="1:11" ht="12" thickBot="1" x14ac:dyDescent="0.25">
      <c r="A2" s="44"/>
      <c r="B2" s="44"/>
      <c r="C2" s="43" t="s">
        <v>78</v>
      </c>
      <c r="D2" s="42" t="s">
        <v>79</v>
      </c>
      <c r="E2" s="42" t="s">
        <v>80</v>
      </c>
      <c r="F2" s="42" t="s">
        <v>81</v>
      </c>
      <c r="G2" s="42" t="s">
        <v>82</v>
      </c>
      <c r="H2" s="42" t="s">
        <v>46</v>
      </c>
      <c r="I2" s="42" t="s">
        <v>45</v>
      </c>
    </row>
    <row r="3" spans="1:11" x14ac:dyDescent="0.2">
      <c r="A3" s="41">
        <v>1</v>
      </c>
      <c r="B3" s="189" t="s">
        <v>83</v>
      </c>
      <c r="C3" s="189"/>
      <c r="D3" s="189"/>
      <c r="E3" s="189"/>
      <c r="F3" s="189"/>
      <c r="G3" s="189"/>
      <c r="H3" s="41"/>
    </row>
    <row r="4" spans="1:11" x14ac:dyDescent="0.2">
      <c r="A4" s="40" t="s">
        <v>84</v>
      </c>
      <c r="B4" s="40" t="s">
        <v>85</v>
      </c>
      <c r="C4" s="38"/>
      <c r="D4" s="39"/>
      <c r="E4" s="39"/>
      <c r="F4" s="39"/>
      <c r="G4" s="38"/>
      <c r="H4" s="38"/>
    </row>
    <row r="5" spans="1:11" x14ac:dyDescent="0.2">
      <c r="A5" s="19" t="s">
        <v>86</v>
      </c>
      <c r="C5" s="22" t="s">
        <v>87</v>
      </c>
    </row>
    <row r="6" spans="1:11" x14ac:dyDescent="0.2">
      <c r="C6" s="28" t="s">
        <v>88</v>
      </c>
      <c r="D6" s="15"/>
      <c r="E6" s="14"/>
      <c r="F6" s="13"/>
      <c r="G6" s="12"/>
      <c r="H6" s="12"/>
      <c r="K6" s="37"/>
    </row>
    <row r="7" spans="1:11" x14ac:dyDescent="0.2">
      <c r="B7" s="33"/>
      <c r="C7" s="16" t="s">
        <v>89</v>
      </c>
      <c r="D7" s="15" t="s">
        <v>90</v>
      </c>
      <c r="E7" s="48"/>
      <c r="F7" s="13"/>
      <c r="G7" s="12">
        <f>+F7*E7</f>
        <v>0</v>
      </c>
      <c r="H7" s="12">
        <f>+G7*1.19-G7</f>
        <v>0</v>
      </c>
    </row>
    <row r="8" spans="1:11" x14ac:dyDescent="0.2">
      <c r="B8" s="33"/>
      <c r="C8" s="16" t="s">
        <v>91</v>
      </c>
      <c r="D8" s="15" t="s">
        <v>92</v>
      </c>
      <c r="E8" s="14"/>
      <c r="F8" s="13"/>
      <c r="G8" s="12">
        <f>+F8*E8</f>
        <v>0</v>
      </c>
      <c r="H8" s="12">
        <f t="shared" ref="H8:H15" si="0">+G8*1.19-G8</f>
        <v>0</v>
      </c>
    </row>
    <row r="9" spans="1:11" x14ac:dyDescent="0.2">
      <c r="B9" s="33"/>
      <c r="C9" s="16" t="s">
        <v>93</v>
      </c>
      <c r="D9" s="15" t="s">
        <v>92</v>
      </c>
      <c r="E9" s="14"/>
      <c r="F9" s="13"/>
      <c r="G9" s="12">
        <f>+F9*E9</f>
        <v>0</v>
      </c>
      <c r="H9" s="12">
        <f t="shared" si="0"/>
        <v>0</v>
      </c>
    </row>
    <row r="10" spans="1:11" x14ac:dyDescent="0.2">
      <c r="B10" s="33"/>
      <c r="C10" s="28" t="s">
        <v>94</v>
      </c>
      <c r="D10" s="15"/>
      <c r="E10" s="14"/>
      <c r="F10" s="13"/>
      <c r="G10" s="12"/>
      <c r="H10" s="12"/>
    </row>
    <row r="11" spans="1:11" x14ac:dyDescent="0.2">
      <c r="B11" s="33"/>
      <c r="C11" s="16" t="s">
        <v>95</v>
      </c>
      <c r="D11" s="15" t="s">
        <v>90</v>
      </c>
      <c r="E11" s="14"/>
      <c r="F11" s="13"/>
      <c r="G11" s="12">
        <f>+F11*E11</f>
        <v>0</v>
      </c>
      <c r="H11" s="12">
        <f t="shared" si="0"/>
        <v>0</v>
      </c>
    </row>
    <row r="12" spans="1:11" x14ac:dyDescent="0.2">
      <c r="B12" s="33"/>
      <c r="C12" s="16" t="s">
        <v>96</v>
      </c>
      <c r="D12" s="15" t="s">
        <v>90</v>
      </c>
      <c r="E12" s="14"/>
      <c r="F12" s="13"/>
      <c r="G12" s="12">
        <f>+F12*E12</f>
        <v>0</v>
      </c>
      <c r="H12" s="12">
        <f t="shared" si="0"/>
        <v>0</v>
      </c>
    </row>
    <row r="13" spans="1:11" x14ac:dyDescent="0.2">
      <c r="B13" s="33"/>
      <c r="C13" s="16" t="s">
        <v>97</v>
      </c>
      <c r="D13" s="15" t="s">
        <v>92</v>
      </c>
      <c r="E13" s="14"/>
      <c r="F13" s="13"/>
      <c r="G13" s="12">
        <f>+F13*E13</f>
        <v>0</v>
      </c>
      <c r="H13" s="12">
        <f t="shared" si="0"/>
        <v>0</v>
      </c>
    </row>
    <row r="14" spans="1:11" x14ac:dyDescent="0.2">
      <c r="B14" s="33"/>
      <c r="C14" s="16" t="s">
        <v>98</v>
      </c>
      <c r="D14" s="15" t="s">
        <v>92</v>
      </c>
      <c r="E14" s="14"/>
      <c r="F14" s="13"/>
      <c r="G14" s="12">
        <f>+F14*E14</f>
        <v>0</v>
      </c>
      <c r="H14" s="12">
        <f t="shared" si="0"/>
        <v>0</v>
      </c>
    </row>
    <row r="15" spans="1:11" x14ac:dyDescent="0.2">
      <c r="C15" s="16" t="s">
        <v>99</v>
      </c>
      <c r="D15" s="15" t="s">
        <v>100</v>
      </c>
      <c r="E15" s="14"/>
      <c r="F15" s="13"/>
      <c r="G15" s="12">
        <f>+E15*F15</f>
        <v>0</v>
      </c>
      <c r="H15" s="12">
        <f t="shared" si="0"/>
        <v>0</v>
      </c>
      <c r="I15" s="4"/>
    </row>
    <row r="16" spans="1:11" ht="12" thickBot="1" x14ac:dyDescent="0.25">
      <c r="C16" s="11"/>
      <c r="D16" s="36"/>
      <c r="E16" s="9"/>
      <c r="F16" s="23"/>
      <c r="G16" s="49">
        <f>SUM(G7:G15)</f>
        <v>0</v>
      </c>
      <c r="H16" s="35"/>
      <c r="I16" s="7">
        <f>SUM(H6:H15)</f>
        <v>0</v>
      </c>
    </row>
    <row r="17" spans="1:9" x14ac:dyDescent="0.2">
      <c r="C17" s="30"/>
      <c r="D17" s="21"/>
      <c r="F17" s="20"/>
    </row>
    <row r="18" spans="1:9" x14ac:dyDescent="0.2">
      <c r="A18" s="19" t="s">
        <v>101</v>
      </c>
      <c r="C18" s="22" t="s">
        <v>102</v>
      </c>
      <c r="D18" s="21"/>
      <c r="F18" s="20"/>
    </row>
    <row r="19" spans="1:9" x14ac:dyDescent="0.2">
      <c r="C19" s="16" t="s">
        <v>103</v>
      </c>
      <c r="D19" s="15" t="s">
        <v>104</v>
      </c>
      <c r="E19" s="14"/>
      <c r="F19" s="13"/>
      <c r="G19" s="12">
        <f t="shared" ref="G19:G24" si="1">+F19*E19</f>
        <v>0</v>
      </c>
      <c r="H19" s="12">
        <f t="shared" ref="H19:H24" si="2">+G19*1.19-G19</f>
        <v>0</v>
      </c>
    </row>
    <row r="20" spans="1:9" x14ac:dyDescent="0.2">
      <c r="B20" s="33"/>
      <c r="C20" s="16" t="s">
        <v>105</v>
      </c>
      <c r="D20" s="32" t="s">
        <v>106</v>
      </c>
      <c r="E20" s="34"/>
      <c r="F20" s="31"/>
      <c r="G20" s="12">
        <f t="shared" si="1"/>
        <v>0</v>
      </c>
      <c r="H20" s="12">
        <f t="shared" si="2"/>
        <v>0</v>
      </c>
    </row>
    <row r="21" spans="1:9" x14ac:dyDescent="0.2">
      <c r="C21" s="16" t="s">
        <v>107</v>
      </c>
      <c r="D21" s="15" t="s">
        <v>92</v>
      </c>
      <c r="E21" s="15"/>
      <c r="F21" s="18"/>
      <c r="G21" s="17">
        <f t="shared" si="1"/>
        <v>0</v>
      </c>
      <c r="H21" s="12">
        <f t="shared" si="2"/>
        <v>0</v>
      </c>
    </row>
    <row r="22" spans="1:9" x14ac:dyDescent="0.2">
      <c r="B22" s="33"/>
      <c r="C22" s="16" t="s">
        <v>108</v>
      </c>
      <c r="D22" s="32" t="s">
        <v>92</v>
      </c>
      <c r="E22" s="14"/>
      <c r="F22" s="31"/>
      <c r="G22" s="12">
        <f t="shared" si="1"/>
        <v>0</v>
      </c>
      <c r="H22" s="12">
        <f t="shared" si="2"/>
        <v>0</v>
      </c>
    </row>
    <row r="23" spans="1:9" x14ac:dyDescent="0.2">
      <c r="C23" s="16" t="s">
        <v>109</v>
      </c>
      <c r="D23" s="15" t="s">
        <v>92</v>
      </c>
      <c r="E23" s="14"/>
      <c r="F23" s="13"/>
      <c r="G23" s="12">
        <f t="shared" si="1"/>
        <v>0</v>
      </c>
      <c r="H23" s="12">
        <f t="shared" si="2"/>
        <v>0</v>
      </c>
    </row>
    <row r="24" spans="1:9" x14ac:dyDescent="0.2">
      <c r="C24" s="16" t="s">
        <v>110</v>
      </c>
      <c r="D24" s="15" t="s">
        <v>92</v>
      </c>
      <c r="E24" s="14"/>
      <c r="F24" s="13"/>
      <c r="G24" s="12">
        <f t="shared" si="1"/>
        <v>0</v>
      </c>
      <c r="H24" s="12">
        <f t="shared" si="2"/>
        <v>0</v>
      </c>
    </row>
    <row r="25" spans="1:9" ht="12" thickBot="1" x14ac:dyDescent="0.25">
      <c r="C25" s="11"/>
      <c r="D25" s="10"/>
      <c r="E25" s="9"/>
      <c r="F25" s="23"/>
      <c r="G25" s="49">
        <f>SUM(G19:G24)</f>
        <v>0</v>
      </c>
      <c r="H25" s="8"/>
      <c r="I25" s="7">
        <f>SUM(H19:H24)</f>
        <v>0</v>
      </c>
    </row>
    <row r="26" spans="1:9" x14ac:dyDescent="0.2">
      <c r="C26" s="27"/>
      <c r="D26" s="26"/>
      <c r="E26" s="25"/>
      <c r="F26" s="24"/>
    </row>
    <row r="27" spans="1:9" x14ac:dyDescent="0.2">
      <c r="A27" s="19" t="s">
        <v>111</v>
      </c>
      <c r="C27" s="22" t="s">
        <v>112</v>
      </c>
      <c r="D27" s="21"/>
      <c r="F27" s="20"/>
    </row>
    <row r="28" spans="1:9" x14ac:dyDescent="0.2">
      <c r="C28" s="28"/>
      <c r="D28" s="15"/>
      <c r="E28" s="14"/>
      <c r="F28" s="13"/>
      <c r="G28" s="12"/>
      <c r="H28" s="12"/>
    </row>
    <row r="29" spans="1:9" x14ac:dyDescent="0.2">
      <c r="C29" s="16" t="s">
        <v>113</v>
      </c>
      <c r="D29" s="15" t="s">
        <v>92</v>
      </c>
      <c r="E29" s="15"/>
      <c r="F29" s="13"/>
      <c r="G29" s="17">
        <f t="shared" ref="G29:G41" si="3">+F29*E29</f>
        <v>0</v>
      </c>
      <c r="H29" s="12">
        <f t="shared" ref="H29:H41" si="4">+G29*1.19-G29</f>
        <v>0</v>
      </c>
    </row>
    <row r="30" spans="1:9" x14ac:dyDescent="0.2">
      <c r="C30" s="16" t="s">
        <v>114</v>
      </c>
      <c r="D30" s="15" t="s">
        <v>92</v>
      </c>
      <c r="E30" s="14"/>
      <c r="F30" s="13"/>
      <c r="G30" s="12">
        <f t="shared" si="3"/>
        <v>0</v>
      </c>
      <c r="H30" s="12">
        <f t="shared" si="4"/>
        <v>0</v>
      </c>
    </row>
    <row r="31" spans="1:9" x14ac:dyDescent="0.2">
      <c r="C31" s="16" t="s">
        <v>115</v>
      </c>
      <c r="D31" s="15" t="s">
        <v>92</v>
      </c>
      <c r="E31" s="14"/>
      <c r="F31" s="13"/>
      <c r="G31" s="12">
        <f t="shared" si="3"/>
        <v>0</v>
      </c>
      <c r="H31" s="12">
        <f t="shared" si="4"/>
        <v>0</v>
      </c>
    </row>
    <row r="32" spans="1:9" x14ac:dyDescent="0.2">
      <c r="C32" s="16" t="s">
        <v>116</v>
      </c>
      <c r="D32" s="15" t="s">
        <v>92</v>
      </c>
      <c r="E32" s="14"/>
      <c r="F32" s="13"/>
      <c r="G32" s="12">
        <f t="shared" si="3"/>
        <v>0</v>
      </c>
      <c r="H32" s="12">
        <f t="shared" si="4"/>
        <v>0</v>
      </c>
    </row>
    <row r="33" spans="3:8" x14ac:dyDescent="0.2">
      <c r="C33" s="16" t="s">
        <v>117</v>
      </c>
      <c r="D33" s="15" t="s">
        <v>92</v>
      </c>
      <c r="E33" s="14"/>
      <c r="F33" s="13"/>
      <c r="G33" s="12">
        <f t="shared" si="3"/>
        <v>0</v>
      </c>
      <c r="H33" s="12">
        <f t="shared" si="4"/>
        <v>0</v>
      </c>
    </row>
    <row r="34" spans="3:8" x14ac:dyDescent="0.2">
      <c r="C34" s="16" t="s">
        <v>118</v>
      </c>
      <c r="D34" s="15" t="s">
        <v>92</v>
      </c>
      <c r="E34" s="14"/>
      <c r="F34" s="13"/>
      <c r="G34" s="12">
        <f t="shared" si="3"/>
        <v>0</v>
      </c>
      <c r="H34" s="12">
        <f t="shared" si="4"/>
        <v>0</v>
      </c>
    </row>
    <row r="35" spans="3:8" x14ac:dyDescent="0.2">
      <c r="C35" s="16" t="s">
        <v>119</v>
      </c>
      <c r="D35" s="15" t="s">
        <v>92</v>
      </c>
      <c r="E35" s="14"/>
      <c r="F35" s="13"/>
      <c r="G35" s="12">
        <f t="shared" si="3"/>
        <v>0</v>
      </c>
      <c r="H35" s="12">
        <f t="shared" si="4"/>
        <v>0</v>
      </c>
    </row>
    <row r="36" spans="3:8" x14ac:dyDescent="0.2">
      <c r="C36" s="16" t="s">
        <v>120</v>
      </c>
      <c r="D36" s="15" t="s">
        <v>92</v>
      </c>
      <c r="E36" s="14"/>
      <c r="F36" s="13"/>
      <c r="G36" s="12">
        <f t="shared" si="3"/>
        <v>0</v>
      </c>
      <c r="H36" s="12">
        <f t="shared" si="4"/>
        <v>0</v>
      </c>
    </row>
    <row r="37" spans="3:8" x14ac:dyDescent="0.2">
      <c r="C37" s="16" t="s">
        <v>121</v>
      </c>
      <c r="D37" s="15" t="s">
        <v>92</v>
      </c>
      <c r="E37" s="14"/>
      <c r="F37" s="13"/>
      <c r="G37" s="12">
        <f t="shared" si="3"/>
        <v>0</v>
      </c>
      <c r="H37" s="12">
        <f t="shared" si="4"/>
        <v>0</v>
      </c>
    </row>
    <row r="38" spans="3:8" x14ac:dyDescent="0.2">
      <c r="C38" s="16" t="s">
        <v>122</v>
      </c>
      <c r="D38" s="15" t="s">
        <v>92</v>
      </c>
      <c r="E38" s="14"/>
      <c r="F38" s="13"/>
      <c r="G38" s="12">
        <f t="shared" si="3"/>
        <v>0</v>
      </c>
      <c r="H38" s="12">
        <f t="shared" si="4"/>
        <v>0</v>
      </c>
    </row>
    <row r="39" spans="3:8" x14ac:dyDescent="0.2">
      <c r="C39" s="16" t="s">
        <v>123</v>
      </c>
      <c r="D39" s="15" t="s">
        <v>92</v>
      </c>
      <c r="E39" s="14"/>
      <c r="F39" s="13"/>
      <c r="G39" s="12">
        <f t="shared" si="3"/>
        <v>0</v>
      </c>
      <c r="H39" s="12">
        <f t="shared" si="4"/>
        <v>0</v>
      </c>
    </row>
    <row r="40" spans="3:8" x14ac:dyDescent="0.2">
      <c r="C40" s="16" t="s">
        <v>124</v>
      </c>
      <c r="D40" s="15" t="s">
        <v>92</v>
      </c>
      <c r="E40" s="14"/>
      <c r="F40" s="13"/>
      <c r="G40" s="12">
        <f t="shared" si="3"/>
        <v>0</v>
      </c>
      <c r="H40" s="12">
        <f t="shared" si="4"/>
        <v>0</v>
      </c>
    </row>
    <row r="41" spans="3:8" x14ac:dyDescent="0.2">
      <c r="C41" s="16" t="s">
        <v>125</v>
      </c>
      <c r="D41" s="15" t="s">
        <v>92</v>
      </c>
      <c r="E41" s="14"/>
      <c r="F41" s="13"/>
      <c r="G41" s="12">
        <f t="shared" si="3"/>
        <v>0</v>
      </c>
      <c r="H41" s="12">
        <f t="shared" si="4"/>
        <v>0</v>
      </c>
    </row>
    <row r="42" spans="3:8" x14ac:dyDescent="0.2">
      <c r="C42" s="16"/>
      <c r="D42" s="15"/>
      <c r="E42" s="14"/>
      <c r="F42" s="13"/>
      <c r="G42" s="12"/>
      <c r="H42" s="12"/>
    </row>
    <row r="43" spans="3:8" x14ac:dyDescent="0.2">
      <c r="C43" s="28" t="s">
        <v>126</v>
      </c>
      <c r="D43" s="15"/>
      <c r="E43" s="29"/>
      <c r="F43" s="13"/>
      <c r="G43" s="12"/>
      <c r="H43" s="12"/>
    </row>
    <row r="44" spans="3:8" x14ac:dyDescent="0.2">
      <c r="C44" s="16" t="s">
        <v>114</v>
      </c>
      <c r="D44" s="15" t="s">
        <v>92</v>
      </c>
      <c r="E44" s="14"/>
      <c r="F44" s="13"/>
      <c r="G44" s="12">
        <f>+F44*E44</f>
        <v>0</v>
      </c>
      <c r="H44" s="12">
        <f>+G44*1.19-G44</f>
        <v>0</v>
      </c>
    </row>
    <row r="45" spans="3:8" x14ac:dyDescent="0.2">
      <c r="C45" s="16" t="s">
        <v>127</v>
      </c>
      <c r="D45" s="15" t="s">
        <v>92</v>
      </c>
      <c r="E45" s="14"/>
      <c r="F45" s="13"/>
      <c r="G45" s="12">
        <f>+F45*E45</f>
        <v>0</v>
      </c>
      <c r="H45" s="12">
        <f>+G45*1.19-G45</f>
        <v>0</v>
      </c>
    </row>
    <row r="46" spans="3:8" x14ac:dyDescent="0.2">
      <c r="C46" s="28" t="s">
        <v>128</v>
      </c>
      <c r="D46" s="15"/>
      <c r="E46" s="14"/>
      <c r="F46" s="13"/>
      <c r="G46" s="12"/>
      <c r="H46" s="12"/>
    </row>
    <row r="47" spans="3:8" x14ac:dyDescent="0.2">
      <c r="C47" s="16" t="s">
        <v>129</v>
      </c>
      <c r="D47" s="15" t="s">
        <v>92</v>
      </c>
      <c r="E47" s="14"/>
      <c r="F47" s="13"/>
      <c r="G47" s="12">
        <f>+F47*E47</f>
        <v>0</v>
      </c>
      <c r="H47" s="12">
        <f>+G47*1.19-G47</f>
        <v>0</v>
      </c>
    </row>
    <row r="48" spans="3:8" x14ac:dyDescent="0.2">
      <c r="C48" s="16" t="s">
        <v>124</v>
      </c>
      <c r="D48" s="15" t="s">
        <v>92</v>
      </c>
      <c r="E48" s="14"/>
      <c r="F48" s="13"/>
      <c r="G48" s="12">
        <f>+F48*E48</f>
        <v>0</v>
      </c>
      <c r="H48" s="12">
        <f>+G48*1.19-G48</f>
        <v>0</v>
      </c>
    </row>
    <row r="49" spans="3:9" x14ac:dyDescent="0.2">
      <c r="C49" s="16" t="s">
        <v>130</v>
      </c>
      <c r="D49" s="15" t="s">
        <v>92</v>
      </c>
      <c r="E49" s="14"/>
      <c r="F49" s="13"/>
      <c r="G49" s="12">
        <f>+F49*E49</f>
        <v>0</v>
      </c>
      <c r="H49" s="12">
        <f>+G49*1.19-G49</f>
        <v>0</v>
      </c>
    </row>
    <row r="50" spans="3:9" ht="12" thickBot="1" x14ac:dyDescent="0.25">
      <c r="C50" s="11"/>
      <c r="D50" s="10"/>
      <c r="E50" s="9"/>
      <c r="F50" s="23"/>
      <c r="G50" s="49">
        <f>SUM(G29:G49)</f>
        <v>0</v>
      </c>
      <c r="H50" s="8"/>
      <c r="I50" s="7">
        <f>SUM(H28:H49)</f>
        <v>0</v>
      </c>
    </row>
    <row r="51" spans="3:9" x14ac:dyDescent="0.2">
      <c r="C51" s="27"/>
      <c r="D51" s="26"/>
      <c r="E51" s="25"/>
      <c r="F51" s="24"/>
    </row>
    <row r="52" spans="3:9" x14ac:dyDescent="0.2">
      <c r="C52" s="6"/>
      <c r="D52" s="5"/>
      <c r="F52" s="20"/>
    </row>
    <row r="53" spans="3:9" x14ac:dyDescent="0.2">
      <c r="F53" s="51" t="s">
        <v>45</v>
      </c>
      <c r="G53" s="52">
        <f>+G50+G25+G16</f>
        <v>0</v>
      </c>
      <c r="I53" s="52">
        <f>I50+I25+I16</f>
        <v>0</v>
      </c>
    </row>
  </sheetData>
  <mergeCells count="1">
    <mergeCell ref="B3:G3"/>
  </mergeCells>
  <printOptions horizontalCentered="1"/>
  <pageMargins left="0.39370078740157483" right="0.39370078740157483" top="0.39370078740157483" bottom="0.39370078740157483" header="0" footer="0"/>
  <pageSetup scale="93" fitToHeight="2" orientation="portrait" r:id="rId1"/>
  <headerFooter alignWithMargins="0"/>
  <colBreaks count="1" manualBreakCount="1">
    <brk id="8" max="15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showGridLines="0" view="pageBreakPreview" topLeftCell="E1" zoomScaleNormal="100" zoomScaleSheetLayoutView="100" workbookViewId="0">
      <selection activeCell="G7" sqref="G7"/>
    </sheetView>
  </sheetViews>
  <sheetFormatPr baseColWidth="10" defaultColWidth="11.42578125" defaultRowHeight="11.25" x14ac:dyDescent="0.2"/>
  <cols>
    <col min="1" max="1" width="3.140625" style="1" customWidth="1"/>
    <col min="2" max="2" width="2.7109375" style="1" customWidth="1"/>
    <col min="3" max="3" width="43.5703125" style="1" customWidth="1"/>
    <col min="4" max="4" width="11.5703125" style="2" customWidth="1"/>
    <col min="5" max="5" width="6.85546875" style="2" customWidth="1"/>
    <col min="6" max="6" width="10.140625" style="2" customWidth="1"/>
    <col min="7" max="8" width="13.28515625" style="1" customWidth="1"/>
    <col min="9" max="9" width="9.5703125" style="1" customWidth="1"/>
    <col min="10" max="10" width="11.42578125" style="1"/>
    <col min="11" max="11" width="12" style="1" bestFit="1" customWidth="1"/>
    <col min="12" max="12" width="11.42578125" style="1"/>
    <col min="13" max="13" width="16.28515625" style="1" customWidth="1"/>
    <col min="14" max="16384" width="11.42578125" style="1"/>
  </cols>
  <sheetData>
    <row r="1" spans="1:11" ht="15.75" x14ac:dyDescent="0.25">
      <c r="A1" s="45" t="s">
        <v>131</v>
      </c>
      <c r="C1" s="19"/>
    </row>
    <row r="2" spans="1:11" ht="12" thickBot="1" x14ac:dyDescent="0.25">
      <c r="A2" s="44"/>
      <c r="B2" s="44"/>
      <c r="C2" s="43" t="s">
        <v>78</v>
      </c>
      <c r="D2" s="42" t="s">
        <v>79</v>
      </c>
      <c r="E2" s="42" t="s">
        <v>80</v>
      </c>
      <c r="F2" s="42" t="s">
        <v>81</v>
      </c>
      <c r="G2" s="42" t="s">
        <v>82</v>
      </c>
      <c r="H2" s="42" t="s">
        <v>46</v>
      </c>
      <c r="I2" s="42" t="s">
        <v>45</v>
      </c>
    </row>
    <row r="3" spans="1:11" x14ac:dyDescent="0.2">
      <c r="A3" s="41">
        <v>1</v>
      </c>
      <c r="B3" s="189" t="s">
        <v>83</v>
      </c>
      <c r="C3" s="189"/>
      <c r="D3" s="189"/>
      <c r="E3" s="189"/>
      <c r="F3" s="189"/>
      <c r="G3" s="189"/>
      <c r="H3" s="41"/>
    </row>
    <row r="4" spans="1:11" x14ac:dyDescent="0.2">
      <c r="A4" s="40" t="s">
        <v>132</v>
      </c>
      <c r="B4" s="40" t="s">
        <v>133</v>
      </c>
      <c r="C4" s="38"/>
      <c r="D4" s="39"/>
      <c r="E4" s="39"/>
      <c r="F4" s="39"/>
      <c r="G4" s="38"/>
      <c r="H4" s="38"/>
    </row>
    <row r="5" spans="1:11" x14ac:dyDescent="0.2">
      <c r="A5" s="19" t="s">
        <v>134</v>
      </c>
      <c r="C5" s="22" t="s">
        <v>87</v>
      </c>
    </row>
    <row r="6" spans="1:11" x14ac:dyDescent="0.2">
      <c r="C6" s="28" t="s">
        <v>88</v>
      </c>
      <c r="D6" s="15"/>
      <c r="E6" s="14"/>
      <c r="F6" s="13"/>
      <c r="G6" s="12"/>
      <c r="H6" s="12"/>
      <c r="K6" s="37"/>
    </row>
    <row r="7" spans="1:11" x14ac:dyDescent="0.2">
      <c r="B7" s="33"/>
      <c r="C7" s="16" t="s">
        <v>89</v>
      </c>
      <c r="D7" s="15" t="s">
        <v>90</v>
      </c>
      <c r="E7" s="48"/>
      <c r="F7" s="13"/>
      <c r="G7" s="12">
        <f>+F7*E7</f>
        <v>0</v>
      </c>
      <c r="H7" s="12">
        <f>+G7*1.19-G7</f>
        <v>0</v>
      </c>
    </row>
    <row r="8" spans="1:11" x14ac:dyDescent="0.2">
      <c r="B8" s="33"/>
      <c r="C8" s="16" t="s">
        <v>91</v>
      </c>
      <c r="D8" s="15" t="s">
        <v>92</v>
      </c>
      <c r="E8" s="14"/>
      <c r="F8" s="13"/>
      <c r="G8" s="12">
        <f>+F8*E8</f>
        <v>0</v>
      </c>
      <c r="H8" s="12">
        <f t="shared" ref="H8:H15" si="0">+G8*1.19-G8</f>
        <v>0</v>
      </c>
    </row>
    <row r="9" spans="1:11" x14ac:dyDescent="0.2">
      <c r="B9" s="33"/>
      <c r="C9" s="16" t="s">
        <v>93</v>
      </c>
      <c r="D9" s="15" t="s">
        <v>92</v>
      </c>
      <c r="E9" s="14"/>
      <c r="F9" s="13"/>
      <c r="G9" s="12">
        <f>+F9*E9</f>
        <v>0</v>
      </c>
      <c r="H9" s="12">
        <f t="shared" si="0"/>
        <v>0</v>
      </c>
    </row>
    <row r="10" spans="1:11" x14ac:dyDescent="0.2">
      <c r="B10" s="33"/>
      <c r="C10" s="28" t="s">
        <v>94</v>
      </c>
      <c r="D10" s="15"/>
      <c r="E10" s="14"/>
      <c r="F10" s="13"/>
      <c r="G10" s="12"/>
      <c r="H10" s="12"/>
    </row>
    <row r="11" spans="1:11" x14ac:dyDescent="0.2">
      <c r="B11" s="33"/>
      <c r="C11" s="16" t="s">
        <v>95</v>
      </c>
      <c r="D11" s="15" t="s">
        <v>90</v>
      </c>
      <c r="E11" s="14"/>
      <c r="F11" s="13"/>
      <c r="G11" s="12">
        <f>+F11*E11</f>
        <v>0</v>
      </c>
      <c r="H11" s="12">
        <f t="shared" si="0"/>
        <v>0</v>
      </c>
    </row>
    <row r="12" spans="1:11" x14ac:dyDescent="0.2">
      <c r="B12" s="33"/>
      <c r="C12" s="16" t="s">
        <v>96</v>
      </c>
      <c r="D12" s="15" t="s">
        <v>90</v>
      </c>
      <c r="E12" s="14"/>
      <c r="F12" s="13"/>
      <c r="G12" s="12">
        <f>+F12*E12</f>
        <v>0</v>
      </c>
      <c r="H12" s="12">
        <f t="shared" si="0"/>
        <v>0</v>
      </c>
    </row>
    <row r="13" spans="1:11" x14ac:dyDescent="0.2">
      <c r="B13" s="33"/>
      <c r="C13" s="16" t="s">
        <v>97</v>
      </c>
      <c r="D13" s="15" t="s">
        <v>92</v>
      </c>
      <c r="E13" s="14"/>
      <c r="F13" s="13"/>
      <c r="G13" s="12">
        <f>+F13*E13</f>
        <v>0</v>
      </c>
      <c r="H13" s="12">
        <f t="shared" si="0"/>
        <v>0</v>
      </c>
    </row>
    <row r="14" spans="1:11" x14ac:dyDescent="0.2">
      <c r="B14" s="33"/>
      <c r="C14" s="16" t="s">
        <v>98</v>
      </c>
      <c r="D14" s="15" t="s">
        <v>92</v>
      </c>
      <c r="E14" s="14"/>
      <c r="F14" s="13"/>
      <c r="G14" s="12">
        <f>+F14*E14</f>
        <v>0</v>
      </c>
      <c r="H14" s="12">
        <f t="shared" si="0"/>
        <v>0</v>
      </c>
    </row>
    <row r="15" spans="1:11" x14ac:dyDescent="0.2">
      <c r="C15" s="16" t="s">
        <v>99</v>
      </c>
      <c r="D15" s="15" t="s">
        <v>100</v>
      </c>
      <c r="E15" s="14"/>
      <c r="F15" s="13"/>
      <c r="G15" s="12">
        <f>+E15*F15</f>
        <v>0</v>
      </c>
      <c r="H15" s="12">
        <f t="shared" si="0"/>
        <v>0</v>
      </c>
      <c r="I15" s="4"/>
    </row>
    <row r="16" spans="1:11" ht="12" thickBot="1" x14ac:dyDescent="0.25">
      <c r="C16" s="11"/>
      <c r="D16" s="36"/>
      <c r="E16" s="9"/>
      <c r="F16" s="23"/>
      <c r="G16" s="49">
        <f>SUM(G7:G15)</f>
        <v>0</v>
      </c>
      <c r="H16" s="35"/>
      <c r="I16" s="7">
        <f>SUM(H6:H15)</f>
        <v>0</v>
      </c>
    </row>
    <row r="17" spans="1:9" x14ac:dyDescent="0.2">
      <c r="C17" s="30"/>
      <c r="D17" s="21"/>
      <c r="F17" s="20"/>
    </row>
    <row r="18" spans="1:9" x14ac:dyDescent="0.2">
      <c r="A18" s="19" t="s">
        <v>135</v>
      </c>
      <c r="C18" s="22" t="s">
        <v>102</v>
      </c>
      <c r="D18" s="21"/>
      <c r="F18" s="20"/>
    </row>
    <row r="19" spans="1:9" x14ac:dyDescent="0.2">
      <c r="C19" s="16" t="s">
        <v>136</v>
      </c>
      <c r="D19" s="15" t="s">
        <v>104</v>
      </c>
      <c r="E19" s="14"/>
      <c r="F19" s="13"/>
      <c r="G19" s="12">
        <f>+F19*E19</f>
        <v>0</v>
      </c>
      <c r="H19" s="12">
        <f>+G19*1.19-G19</f>
        <v>0</v>
      </c>
    </row>
    <row r="20" spans="1:9" x14ac:dyDescent="0.2">
      <c r="C20" s="16" t="s">
        <v>137</v>
      </c>
      <c r="D20" s="15" t="s">
        <v>92</v>
      </c>
      <c r="E20" s="14"/>
      <c r="F20" s="13"/>
      <c r="G20" s="12">
        <f>+F20*E20</f>
        <v>0</v>
      </c>
      <c r="H20" s="12">
        <f>+G20*1.19-G20</f>
        <v>0</v>
      </c>
    </row>
    <row r="21" spans="1:9" x14ac:dyDescent="0.2">
      <c r="C21" s="16" t="s">
        <v>138</v>
      </c>
      <c r="D21" s="15" t="s">
        <v>92</v>
      </c>
      <c r="E21" s="50"/>
      <c r="F21" s="13"/>
      <c r="G21" s="12">
        <f>+F21*E21</f>
        <v>0</v>
      </c>
      <c r="H21" s="12">
        <f>+G21*1.19-G21</f>
        <v>0</v>
      </c>
    </row>
    <row r="22" spans="1:9" x14ac:dyDescent="0.2">
      <c r="B22" s="33"/>
      <c r="C22" s="16" t="s">
        <v>95</v>
      </c>
      <c r="D22" s="15" t="s">
        <v>90</v>
      </c>
      <c r="E22" s="14"/>
      <c r="F22" s="13"/>
      <c r="G22" s="12">
        <f>+F22*E22</f>
        <v>0</v>
      </c>
      <c r="H22" s="12">
        <f>+G22*1.19-G22</f>
        <v>0</v>
      </c>
    </row>
    <row r="23" spans="1:9" ht="12" thickBot="1" x14ac:dyDescent="0.25">
      <c r="C23" s="11"/>
      <c r="D23" s="10"/>
      <c r="E23" s="9"/>
      <c r="F23" s="23"/>
      <c r="G23" s="49">
        <f>SUM(G19:G22)</f>
        <v>0</v>
      </c>
      <c r="H23" s="8"/>
      <c r="I23" s="7">
        <f>SUM(H19:H22)</f>
        <v>0</v>
      </c>
    </row>
    <row r="24" spans="1:9" x14ac:dyDescent="0.2">
      <c r="C24" s="27"/>
      <c r="D24" s="26"/>
      <c r="E24" s="25"/>
      <c r="F24" s="24"/>
    </row>
    <row r="25" spans="1:9" x14ac:dyDescent="0.2">
      <c r="A25" s="19" t="s">
        <v>139</v>
      </c>
      <c r="C25" s="22" t="s">
        <v>112</v>
      </c>
      <c r="D25" s="21"/>
      <c r="F25" s="20"/>
    </row>
    <row r="26" spans="1:9" x14ac:dyDescent="0.2">
      <c r="C26" s="28"/>
      <c r="D26" s="15"/>
      <c r="E26" s="14"/>
      <c r="F26" s="13"/>
      <c r="G26" s="12"/>
      <c r="H26" s="12"/>
    </row>
    <row r="27" spans="1:9" x14ac:dyDescent="0.2">
      <c r="C27" s="16" t="s">
        <v>113</v>
      </c>
      <c r="D27" s="15" t="s">
        <v>92</v>
      </c>
      <c r="E27" s="15"/>
      <c r="F27" s="13"/>
      <c r="G27" s="17">
        <f t="shared" ref="G27:G32" si="1">+F27*E27</f>
        <v>0</v>
      </c>
      <c r="H27" s="12">
        <f t="shared" ref="H27:H39" si="2">+G27*1.19-G27</f>
        <v>0</v>
      </c>
    </row>
    <row r="28" spans="1:9" x14ac:dyDescent="0.2">
      <c r="C28" s="16" t="s">
        <v>114</v>
      </c>
      <c r="D28" s="15" t="s">
        <v>92</v>
      </c>
      <c r="E28" s="14"/>
      <c r="F28" s="13"/>
      <c r="G28" s="12">
        <f t="shared" si="1"/>
        <v>0</v>
      </c>
      <c r="H28" s="12">
        <f t="shared" si="2"/>
        <v>0</v>
      </c>
    </row>
    <row r="29" spans="1:9" x14ac:dyDescent="0.2">
      <c r="C29" s="16" t="s">
        <v>115</v>
      </c>
      <c r="D29" s="15" t="s">
        <v>92</v>
      </c>
      <c r="E29" s="14"/>
      <c r="F29" s="13"/>
      <c r="G29" s="12">
        <f t="shared" si="1"/>
        <v>0</v>
      </c>
      <c r="H29" s="12">
        <f t="shared" si="2"/>
        <v>0</v>
      </c>
    </row>
    <row r="30" spans="1:9" x14ac:dyDescent="0.2">
      <c r="C30" s="16" t="s">
        <v>116</v>
      </c>
      <c r="D30" s="15" t="s">
        <v>92</v>
      </c>
      <c r="E30" s="14"/>
      <c r="F30" s="13"/>
      <c r="G30" s="12">
        <f t="shared" si="1"/>
        <v>0</v>
      </c>
      <c r="H30" s="12">
        <f t="shared" si="2"/>
        <v>0</v>
      </c>
    </row>
    <row r="31" spans="1:9" x14ac:dyDescent="0.2">
      <c r="C31" s="16" t="s">
        <v>117</v>
      </c>
      <c r="D31" s="15" t="s">
        <v>92</v>
      </c>
      <c r="E31" s="14"/>
      <c r="F31" s="13"/>
      <c r="G31" s="12">
        <f t="shared" si="1"/>
        <v>0</v>
      </c>
      <c r="H31" s="12">
        <f t="shared" si="2"/>
        <v>0</v>
      </c>
    </row>
    <row r="32" spans="1:9" x14ac:dyDescent="0.2">
      <c r="C32" s="16" t="s">
        <v>118</v>
      </c>
      <c r="D32" s="15" t="s">
        <v>92</v>
      </c>
      <c r="E32" s="14"/>
      <c r="F32" s="13"/>
      <c r="G32" s="12">
        <f t="shared" si="1"/>
        <v>0</v>
      </c>
      <c r="H32" s="12">
        <f t="shared" si="2"/>
        <v>0</v>
      </c>
    </row>
    <row r="33" spans="3:9" x14ac:dyDescent="0.2">
      <c r="C33" s="16" t="s">
        <v>119</v>
      </c>
      <c r="D33" s="15" t="s">
        <v>92</v>
      </c>
      <c r="E33" s="14"/>
      <c r="F33" s="13"/>
      <c r="G33" s="12">
        <f t="shared" ref="G33:G38" si="3">+F33*E33</f>
        <v>0</v>
      </c>
      <c r="H33" s="12">
        <f t="shared" si="2"/>
        <v>0</v>
      </c>
    </row>
    <row r="34" spans="3:9" x14ac:dyDescent="0.2">
      <c r="C34" s="16" t="s">
        <v>120</v>
      </c>
      <c r="D34" s="15" t="s">
        <v>92</v>
      </c>
      <c r="E34" s="14"/>
      <c r="F34" s="13"/>
      <c r="G34" s="12">
        <f t="shared" si="3"/>
        <v>0</v>
      </c>
      <c r="H34" s="12">
        <f t="shared" si="2"/>
        <v>0</v>
      </c>
    </row>
    <row r="35" spans="3:9" x14ac:dyDescent="0.2">
      <c r="C35" s="16" t="s">
        <v>121</v>
      </c>
      <c r="D35" s="15" t="s">
        <v>92</v>
      </c>
      <c r="E35" s="14"/>
      <c r="F35" s="13"/>
      <c r="G35" s="12">
        <f t="shared" si="3"/>
        <v>0</v>
      </c>
      <c r="H35" s="12">
        <f t="shared" si="2"/>
        <v>0</v>
      </c>
    </row>
    <row r="36" spans="3:9" x14ac:dyDescent="0.2">
      <c r="C36" s="16" t="s">
        <v>122</v>
      </c>
      <c r="D36" s="15" t="s">
        <v>92</v>
      </c>
      <c r="E36" s="14"/>
      <c r="F36" s="13"/>
      <c r="G36" s="12">
        <f t="shared" si="3"/>
        <v>0</v>
      </c>
      <c r="H36" s="12">
        <f t="shared" si="2"/>
        <v>0</v>
      </c>
    </row>
    <row r="37" spans="3:9" x14ac:dyDescent="0.2">
      <c r="C37" s="16" t="s">
        <v>123</v>
      </c>
      <c r="D37" s="15" t="s">
        <v>92</v>
      </c>
      <c r="E37" s="14"/>
      <c r="F37" s="13"/>
      <c r="G37" s="12">
        <f t="shared" si="3"/>
        <v>0</v>
      </c>
      <c r="H37" s="12">
        <f t="shared" si="2"/>
        <v>0</v>
      </c>
    </row>
    <row r="38" spans="3:9" x14ac:dyDescent="0.2">
      <c r="C38" s="16" t="s">
        <v>124</v>
      </c>
      <c r="D38" s="15" t="s">
        <v>92</v>
      </c>
      <c r="E38" s="14"/>
      <c r="F38" s="13"/>
      <c r="G38" s="12">
        <f t="shared" si="3"/>
        <v>0</v>
      </c>
      <c r="H38" s="12">
        <f t="shared" si="2"/>
        <v>0</v>
      </c>
    </row>
    <row r="39" spans="3:9" x14ac:dyDescent="0.2">
      <c r="C39" s="16" t="s">
        <v>140</v>
      </c>
      <c r="D39" s="15" t="s">
        <v>92</v>
      </c>
      <c r="E39" s="14"/>
      <c r="F39" s="13"/>
      <c r="G39" s="12">
        <f>+F39*E39</f>
        <v>0</v>
      </c>
      <c r="H39" s="12">
        <f t="shared" si="2"/>
        <v>0</v>
      </c>
    </row>
    <row r="40" spans="3:9" x14ac:dyDescent="0.2">
      <c r="C40" s="16"/>
      <c r="D40" s="15"/>
      <c r="E40" s="14"/>
      <c r="F40" s="13"/>
      <c r="G40" s="12"/>
      <c r="H40" s="12"/>
    </row>
    <row r="41" spans="3:9" x14ac:dyDescent="0.2">
      <c r="C41" s="28" t="s">
        <v>126</v>
      </c>
      <c r="D41" s="15"/>
      <c r="E41" s="29"/>
      <c r="F41" s="13"/>
      <c r="G41" s="12"/>
      <c r="H41" s="12"/>
    </row>
    <row r="42" spans="3:9" x14ac:dyDescent="0.2">
      <c r="C42" s="16" t="s">
        <v>114</v>
      </c>
      <c r="D42" s="15" t="s">
        <v>92</v>
      </c>
      <c r="E42" s="14"/>
      <c r="F42" s="13"/>
      <c r="G42" s="12">
        <f>+F42*E42</f>
        <v>0</v>
      </c>
      <c r="H42" s="12">
        <f>+G42*1.19-G42</f>
        <v>0</v>
      </c>
    </row>
    <row r="43" spans="3:9" x14ac:dyDescent="0.2">
      <c r="C43" s="16" t="s">
        <v>127</v>
      </c>
      <c r="D43" s="15" t="s">
        <v>92</v>
      </c>
      <c r="E43" s="14"/>
      <c r="F43" s="13"/>
      <c r="G43" s="12">
        <f>+F43*E43</f>
        <v>0</v>
      </c>
      <c r="H43" s="12">
        <f>+G43*1.19-G43</f>
        <v>0</v>
      </c>
    </row>
    <row r="44" spans="3:9" x14ac:dyDescent="0.2">
      <c r="C44" s="28" t="s">
        <v>128</v>
      </c>
      <c r="D44" s="15"/>
      <c r="E44" s="14"/>
      <c r="F44" s="13"/>
      <c r="G44" s="12"/>
      <c r="H44" s="12"/>
    </row>
    <row r="45" spans="3:9" x14ac:dyDescent="0.2">
      <c r="C45" s="16" t="s">
        <v>141</v>
      </c>
      <c r="D45" s="15" t="s">
        <v>92</v>
      </c>
      <c r="E45" s="14"/>
      <c r="F45" s="13"/>
      <c r="G45" s="12">
        <f>+F45*E45</f>
        <v>0</v>
      </c>
      <c r="H45" s="12">
        <f>+G45*1.19-G45</f>
        <v>0</v>
      </c>
    </row>
    <row r="46" spans="3:9" x14ac:dyDescent="0.2">
      <c r="C46" s="16" t="s">
        <v>124</v>
      </c>
      <c r="D46" s="15" t="s">
        <v>92</v>
      </c>
      <c r="E46" s="14"/>
      <c r="F46" s="13"/>
      <c r="G46" s="12">
        <f>+F46*E46</f>
        <v>0</v>
      </c>
      <c r="H46" s="12">
        <f>+G46*1.19-G46</f>
        <v>0</v>
      </c>
    </row>
    <row r="47" spans="3:9" x14ac:dyDescent="0.2">
      <c r="C47" s="16" t="s">
        <v>140</v>
      </c>
      <c r="D47" s="15" t="s">
        <v>92</v>
      </c>
      <c r="E47" s="14"/>
      <c r="F47" s="13"/>
      <c r="G47" s="12">
        <f>+F47*E47</f>
        <v>0</v>
      </c>
      <c r="H47" s="12">
        <f>+G47*1.19-G47</f>
        <v>0</v>
      </c>
    </row>
    <row r="48" spans="3:9" ht="12" thickBot="1" x14ac:dyDescent="0.25">
      <c r="C48" s="11"/>
      <c r="D48" s="10"/>
      <c r="E48" s="9"/>
      <c r="F48" s="23"/>
      <c r="G48" s="49">
        <f>SUM(G27:G47)</f>
        <v>0</v>
      </c>
      <c r="H48" s="8"/>
      <c r="I48" s="7">
        <f>SUM(H26:H47)</f>
        <v>0</v>
      </c>
    </row>
    <row r="49" spans="3:9" x14ac:dyDescent="0.2">
      <c r="C49" s="27"/>
      <c r="D49" s="26"/>
      <c r="E49" s="25"/>
      <c r="F49" s="24"/>
    </row>
    <row r="50" spans="3:9" x14ac:dyDescent="0.2">
      <c r="D50" s="1"/>
      <c r="E50" s="1"/>
      <c r="F50" s="51" t="s">
        <v>45</v>
      </c>
      <c r="G50" s="52">
        <f>+G48+G23+G16</f>
        <v>0</v>
      </c>
      <c r="I50" s="52">
        <f>+I48+I23+I16</f>
        <v>0</v>
      </c>
    </row>
    <row r="51" spans="3:9" ht="12.75" x14ac:dyDescent="0.2">
      <c r="D51" s="1"/>
      <c r="E51" s="1"/>
      <c r="F51" s="1"/>
      <c r="I51" s="3"/>
    </row>
    <row r="52" spans="3:9" ht="12.75" x14ac:dyDescent="0.2">
      <c r="D52" s="1"/>
      <c r="E52" s="1"/>
      <c r="F52" s="1"/>
      <c r="I52" s="3"/>
    </row>
    <row r="53" spans="3:9" ht="12.75" x14ac:dyDescent="0.2">
      <c r="D53" s="1"/>
      <c r="E53" s="1"/>
      <c r="F53" s="1"/>
      <c r="I53" s="3"/>
    </row>
    <row r="54" spans="3:9" ht="12.75" x14ac:dyDescent="0.2">
      <c r="D54" s="1"/>
      <c r="E54" s="1"/>
      <c r="F54" s="1"/>
      <c r="I54" s="3"/>
    </row>
    <row r="55" spans="3:9" ht="12.75" x14ac:dyDescent="0.2">
      <c r="D55" s="1"/>
      <c r="E55" s="1"/>
      <c r="F55" s="1"/>
      <c r="I55" s="3"/>
    </row>
    <row r="56" spans="3:9" ht="12.75" x14ac:dyDescent="0.2">
      <c r="D56" s="1"/>
      <c r="E56" s="1"/>
      <c r="F56" s="1"/>
      <c r="I56" s="3"/>
    </row>
    <row r="57" spans="3:9" ht="12.75" x14ac:dyDescent="0.2">
      <c r="D57" s="1"/>
      <c r="E57" s="1"/>
      <c r="F57" s="1"/>
      <c r="I57" s="3"/>
    </row>
    <row r="58" spans="3:9" ht="12.75" x14ac:dyDescent="0.2">
      <c r="D58" s="1"/>
      <c r="E58" s="1"/>
      <c r="F58" s="1"/>
      <c r="I58" s="3"/>
    </row>
    <row r="59" spans="3:9" ht="12.75" x14ac:dyDescent="0.2">
      <c r="D59" s="1"/>
      <c r="E59" s="1"/>
      <c r="F59" s="1"/>
      <c r="I59" s="3"/>
    </row>
    <row r="60" spans="3:9" ht="12.75" x14ac:dyDescent="0.2">
      <c r="D60" s="1"/>
      <c r="E60" s="1"/>
      <c r="F60" s="1"/>
      <c r="I60" s="3"/>
    </row>
    <row r="61" spans="3:9" x14ac:dyDescent="0.2">
      <c r="D61" s="1"/>
      <c r="E61" s="1"/>
      <c r="F61" s="1"/>
    </row>
    <row r="62" spans="3:9" x14ac:dyDescent="0.2">
      <c r="D62" s="1"/>
      <c r="E62" s="1"/>
      <c r="F62" s="1"/>
    </row>
    <row r="63" spans="3:9" x14ac:dyDescent="0.2">
      <c r="D63" s="1"/>
      <c r="E63" s="1"/>
      <c r="F63" s="1"/>
    </row>
    <row r="64" spans="3:9" x14ac:dyDescent="0.2">
      <c r="D64" s="1"/>
      <c r="E64" s="1"/>
      <c r="F64" s="1"/>
    </row>
    <row r="65" s="1" customFormat="1" x14ac:dyDescent="0.2"/>
  </sheetData>
  <mergeCells count="1">
    <mergeCell ref="B3:G3"/>
  </mergeCells>
  <printOptions horizontalCentered="1"/>
  <pageMargins left="0.39370078740157483" right="0.39370078740157483" top="0.39370078740157483" bottom="0.39370078740157483" header="0" footer="0"/>
  <pageSetup scale="93" orientation="portrait" r:id="rId1"/>
  <headerFooter alignWithMargins="0"/>
  <colBreaks count="1" manualBreakCount="1">
    <brk id="8" max="15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showGridLines="0" view="pageBreakPreview" zoomScaleNormal="100" zoomScaleSheetLayoutView="100" workbookViewId="0">
      <selection activeCell="E7" sqref="E7:E29"/>
    </sheetView>
  </sheetViews>
  <sheetFormatPr baseColWidth="10" defaultColWidth="11.42578125" defaultRowHeight="11.25" x14ac:dyDescent="0.2"/>
  <cols>
    <col min="1" max="1" width="3.140625" style="1" customWidth="1"/>
    <col min="2" max="2" width="2.7109375" style="1" customWidth="1"/>
    <col min="3" max="3" width="43.5703125" style="1" customWidth="1"/>
    <col min="4" max="4" width="11.5703125" style="2" customWidth="1"/>
    <col min="5" max="5" width="6.85546875" style="2" customWidth="1"/>
    <col min="6" max="6" width="10.140625" style="2" customWidth="1"/>
    <col min="7" max="8" width="13.28515625" style="1" customWidth="1"/>
    <col min="9" max="9" width="9.5703125" style="1" customWidth="1"/>
    <col min="10" max="10" width="11.42578125" style="1"/>
    <col min="11" max="11" width="12" style="1" bestFit="1" customWidth="1"/>
    <col min="12" max="12" width="11.42578125" style="1"/>
    <col min="13" max="13" width="16.28515625" style="1" customWidth="1"/>
    <col min="14" max="16384" width="11.42578125" style="1"/>
  </cols>
  <sheetData>
    <row r="1" spans="1:9" ht="15.75" x14ac:dyDescent="0.25">
      <c r="A1" s="45" t="s">
        <v>142</v>
      </c>
      <c r="C1" s="19"/>
    </row>
    <row r="2" spans="1:9" ht="12" thickBot="1" x14ac:dyDescent="0.25">
      <c r="A2" s="44"/>
      <c r="B2" s="44"/>
      <c r="C2" s="43" t="s">
        <v>78</v>
      </c>
      <c r="D2" s="42" t="s">
        <v>79</v>
      </c>
      <c r="E2" s="42" t="s">
        <v>80</v>
      </c>
      <c r="F2" s="42" t="s">
        <v>81</v>
      </c>
      <c r="G2" s="42" t="s">
        <v>82</v>
      </c>
      <c r="H2" s="42" t="s">
        <v>46</v>
      </c>
      <c r="I2" s="42" t="s">
        <v>45</v>
      </c>
    </row>
    <row r="3" spans="1:9" x14ac:dyDescent="0.2">
      <c r="A3" s="41">
        <v>1</v>
      </c>
      <c r="B3" s="189" t="s">
        <v>83</v>
      </c>
      <c r="C3" s="189"/>
      <c r="D3" s="189"/>
      <c r="E3" s="189"/>
      <c r="F3" s="189"/>
      <c r="G3" s="189"/>
      <c r="H3" s="41"/>
    </row>
    <row r="4" spans="1:9" x14ac:dyDescent="0.2">
      <c r="A4" s="40" t="s">
        <v>143</v>
      </c>
      <c r="B4" s="40" t="s">
        <v>144</v>
      </c>
      <c r="C4" s="38"/>
      <c r="D4" s="39"/>
      <c r="E4" s="39"/>
      <c r="F4" s="39"/>
      <c r="G4" s="38"/>
      <c r="H4" s="38"/>
    </row>
    <row r="5" spans="1:9" x14ac:dyDescent="0.2">
      <c r="C5" s="30"/>
      <c r="D5" s="21"/>
      <c r="F5" s="20"/>
    </row>
    <row r="6" spans="1:9" x14ac:dyDescent="0.2">
      <c r="A6" s="19" t="s">
        <v>145</v>
      </c>
      <c r="C6" s="22" t="s">
        <v>146</v>
      </c>
      <c r="D6" s="21"/>
      <c r="F6" s="20"/>
    </row>
    <row r="7" spans="1:9" x14ac:dyDescent="0.2">
      <c r="A7" s="19"/>
      <c r="C7" s="16" t="s">
        <v>147</v>
      </c>
      <c r="D7" s="15" t="s">
        <v>148</v>
      </c>
      <c r="E7" s="15"/>
      <c r="F7" s="18"/>
      <c r="G7" s="17">
        <f t="shared" ref="G7:G19" si="0">+F7*E7</f>
        <v>0</v>
      </c>
      <c r="H7" s="12">
        <f t="shared" ref="H7:H19" si="1">+G7*1.19-G7</f>
        <v>0</v>
      </c>
    </row>
    <row r="8" spans="1:9" x14ac:dyDescent="0.2">
      <c r="C8" s="16" t="s">
        <v>149</v>
      </c>
      <c r="D8" s="15" t="s">
        <v>148</v>
      </c>
      <c r="E8" s="14"/>
      <c r="F8" s="13"/>
      <c r="G8" s="12">
        <f t="shared" si="0"/>
        <v>0</v>
      </c>
      <c r="H8" s="12">
        <f t="shared" si="1"/>
        <v>0</v>
      </c>
    </row>
    <row r="9" spans="1:9" x14ac:dyDescent="0.2">
      <c r="C9" s="16" t="s">
        <v>150</v>
      </c>
      <c r="D9" s="15" t="s">
        <v>148</v>
      </c>
      <c r="E9" s="14"/>
      <c r="F9" s="13"/>
      <c r="G9" s="12">
        <f t="shared" si="0"/>
        <v>0</v>
      </c>
      <c r="H9" s="12">
        <f t="shared" si="1"/>
        <v>0</v>
      </c>
    </row>
    <row r="10" spans="1:9" x14ac:dyDescent="0.2">
      <c r="C10" s="16" t="s">
        <v>151</v>
      </c>
      <c r="D10" s="15" t="s">
        <v>152</v>
      </c>
      <c r="E10" s="14"/>
      <c r="F10" s="13"/>
      <c r="G10" s="12">
        <f t="shared" si="0"/>
        <v>0</v>
      </c>
      <c r="H10" s="12">
        <f t="shared" si="1"/>
        <v>0</v>
      </c>
    </row>
    <row r="11" spans="1:9" x14ac:dyDescent="0.2">
      <c r="C11" s="16" t="s">
        <v>153</v>
      </c>
      <c r="D11" s="15" t="s">
        <v>92</v>
      </c>
      <c r="E11" s="14"/>
      <c r="F11" s="13"/>
      <c r="G11" s="12">
        <f t="shared" si="0"/>
        <v>0</v>
      </c>
      <c r="H11" s="12">
        <f t="shared" si="1"/>
        <v>0</v>
      </c>
    </row>
    <row r="12" spans="1:9" x14ac:dyDescent="0.2">
      <c r="C12" s="16" t="s">
        <v>154</v>
      </c>
      <c r="D12" s="15" t="s">
        <v>92</v>
      </c>
      <c r="E12" s="14"/>
      <c r="F12" s="13"/>
      <c r="G12" s="12">
        <f t="shared" si="0"/>
        <v>0</v>
      </c>
      <c r="H12" s="12">
        <f t="shared" si="1"/>
        <v>0</v>
      </c>
    </row>
    <row r="13" spans="1:9" x14ac:dyDescent="0.2">
      <c r="C13" s="16" t="s">
        <v>155</v>
      </c>
      <c r="D13" s="15" t="s">
        <v>92</v>
      </c>
      <c r="E13" s="14"/>
      <c r="F13" s="13"/>
      <c r="G13" s="12">
        <f t="shared" si="0"/>
        <v>0</v>
      </c>
      <c r="H13" s="12">
        <f t="shared" si="1"/>
        <v>0</v>
      </c>
    </row>
    <row r="14" spans="1:9" x14ac:dyDescent="0.2">
      <c r="C14" s="16" t="s">
        <v>156</v>
      </c>
      <c r="D14" s="15" t="s">
        <v>92</v>
      </c>
      <c r="E14" s="14"/>
      <c r="F14" s="13"/>
      <c r="G14" s="12">
        <f t="shared" si="0"/>
        <v>0</v>
      </c>
      <c r="H14" s="12">
        <f t="shared" si="1"/>
        <v>0</v>
      </c>
    </row>
    <row r="15" spans="1:9" x14ac:dyDescent="0.2">
      <c r="C15" s="16" t="s">
        <v>157</v>
      </c>
      <c r="D15" s="15" t="s">
        <v>158</v>
      </c>
      <c r="E15" s="14"/>
      <c r="F15" s="13"/>
      <c r="G15" s="12">
        <f t="shared" si="0"/>
        <v>0</v>
      </c>
      <c r="H15" s="12">
        <f t="shared" si="1"/>
        <v>0</v>
      </c>
    </row>
    <row r="16" spans="1:9" x14ac:dyDescent="0.2">
      <c r="C16" s="16" t="s">
        <v>159</v>
      </c>
      <c r="D16" s="15" t="s">
        <v>92</v>
      </c>
      <c r="E16" s="14"/>
      <c r="F16" s="13"/>
      <c r="G16" s="12">
        <f t="shared" si="0"/>
        <v>0</v>
      </c>
      <c r="H16" s="12">
        <f t="shared" si="1"/>
        <v>0</v>
      </c>
    </row>
    <row r="17" spans="3:9" x14ac:dyDescent="0.2">
      <c r="C17" s="16" t="s">
        <v>160</v>
      </c>
      <c r="D17" s="15" t="s">
        <v>92</v>
      </c>
      <c r="E17" s="14"/>
      <c r="F17" s="13"/>
      <c r="G17" s="12">
        <f t="shared" si="0"/>
        <v>0</v>
      </c>
      <c r="H17" s="12">
        <f t="shared" si="1"/>
        <v>0</v>
      </c>
    </row>
    <row r="18" spans="3:9" x14ac:dyDescent="0.2">
      <c r="C18" s="16" t="s">
        <v>161</v>
      </c>
      <c r="D18" s="15" t="s">
        <v>92</v>
      </c>
      <c r="E18" s="14"/>
      <c r="F18" s="13"/>
      <c r="G18" s="12">
        <f t="shared" si="0"/>
        <v>0</v>
      </c>
      <c r="H18" s="12">
        <f t="shared" si="1"/>
        <v>0</v>
      </c>
    </row>
    <row r="19" spans="3:9" x14ac:dyDescent="0.2">
      <c r="C19" s="16" t="s">
        <v>162</v>
      </c>
      <c r="D19" s="15" t="s">
        <v>106</v>
      </c>
      <c r="E19" s="14"/>
      <c r="F19" s="13"/>
      <c r="G19" s="12">
        <f t="shared" si="0"/>
        <v>0</v>
      </c>
      <c r="H19" s="12">
        <f t="shared" si="1"/>
        <v>0</v>
      </c>
    </row>
    <row r="20" spans="3:9" x14ac:dyDescent="0.2">
      <c r="C20" s="16" t="s">
        <v>163</v>
      </c>
      <c r="D20" s="15" t="s">
        <v>92</v>
      </c>
      <c r="E20" s="14"/>
      <c r="F20" s="13"/>
      <c r="G20" s="12">
        <f t="shared" ref="G20:G28" si="2">+F20*E20</f>
        <v>0</v>
      </c>
      <c r="H20" s="12">
        <f t="shared" ref="H20:H29" si="3">+G20*1.19-G20</f>
        <v>0</v>
      </c>
    </row>
    <row r="21" spans="3:9" x14ac:dyDescent="0.2">
      <c r="C21" s="16" t="s">
        <v>164</v>
      </c>
      <c r="D21" s="15" t="s">
        <v>92</v>
      </c>
      <c r="E21" s="14"/>
      <c r="F21" s="13"/>
      <c r="G21" s="12">
        <f t="shared" si="2"/>
        <v>0</v>
      </c>
      <c r="H21" s="12">
        <f t="shared" si="3"/>
        <v>0</v>
      </c>
    </row>
    <row r="22" spans="3:9" x14ac:dyDescent="0.2">
      <c r="C22" s="16" t="s">
        <v>165</v>
      </c>
      <c r="D22" s="15" t="s">
        <v>92</v>
      </c>
      <c r="E22" s="14"/>
      <c r="F22" s="13"/>
      <c r="G22" s="12">
        <f t="shared" si="2"/>
        <v>0</v>
      </c>
      <c r="H22" s="12">
        <f t="shared" si="3"/>
        <v>0</v>
      </c>
    </row>
    <row r="23" spans="3:9" x14ac:dyDescent="0.2">
      <c r="C23" s="16" t="s">
        <v>166</v>
      </c>
      <c r="D23" s="15" t="s">
        <v>92</v>
      </c>
      <c r="E23" s="14"/>
      <c r="F23" s="13"/>
      <c r="G23" s="12">
        <f t="shared" si="2"/>
        <v>0</v>
      </c>
      <c r="H23" s="12">
        <f t="shared" si="3"/>
        <v>0</v>
      </c>
    </row>
    <row r="24" spans="3:9" x14ac:dyDescent="0.2">
      <c r="C24" s="16" t="s">
        <v>167</v>
      </c>
      <c r="D24" s="15" t="s">
        <v>92</v>
      </c>
      <c r="E24" s="14"/>
      <c r="F24" s="13"/>
      <c r="G24" s="12">
        <f t="shared" si="2"/>
        <v>0</v>
      </c>
      <c r="H24" s="12">
        <f t="shared" si="3"/>
        <v>0</v>
      </c>
    </row>
    <row r="25" spans="3:9" x14ac:dyDescent="0.2">
      <c r="C25" s="16" t="s">
        <v>168</v>
      </c>
      <c r="D25" s="15" t="s">
        <v>92</v>
      </c>
      <c r="E25" s="14"/>
      <c r="F25" s="13"/>
      <c r="G25" s="12">
        <f t="shared" si="2"/>
        <v>0</v>
      </c>
      <c r="H25" s="12">
        <f t="shared" si="3"/>
        <v>0</v>
      </c>
    </row>
    <row r="26" spans="3:9" x14ac:dyDescent="0.2">
      <c r="C26" s="16" t="s">
        <v>169</v>
      </c>
      <c r="D26" s="15" t="s">
        <v>92</v>
      </c>
      <c r="E26" s="14"/>
      <c r="F26" s="13"/>
      <c r="G26" s="12">
        <f t="shared" si="2"/>
        <v>0</v>
      </c>
      <c r="H26" s="12">
        <f t="shared" si="3"/>
        <v>0</v>
      </c>
    </row>
    <row r="27" spans="3:9" x14ac:dyDescent="0.2">
      <c r="C27" s="16" t="s">
        <v>170</v>
      </c>
      <c r="D27" s="15" t="s">
        <v>92</v>
      </c>
      <c r="E27" s="14"/>
      <c r="F27" s="13"/>
      <c r="G27" s="12">
        <f t="shared" si="2"/>
        <v>0</v>
      </c>
      <c r="H27" s="12">
        <f t="shared" si="3"/>
        <v>0</v>
      </c>
    </row>
    <row r="28" spans="3:9" x14ac:dyDescent="0.2">
      <c r="C28" s="16" t="s">
        <v>171</v>
      </c>
      <c r="D28" s="15" t="s">
        <v>92</v>
      </c>
      <c r="E28" s="14"/>
      <c r="F28" s="13"/>
      <c r="G28" s="12">
        <f t="shared" si="2"/>
        <v>0</v>
      </c>
      <c r="H28" s="12">
        <f t="shared" si="3"/>
        <v>0</v>
      </c>
    </row>
    <row r="29" spans="3:9" x14ac:dyDescent="0.2">
      <c r="C29" s="16" t="s">
        <v>172</v>
      </c>
      <c r="D29" s="15" t="s">
        <v>92</v>
      </c>
      <c r="E29" s="14"/>
      <c r="F29" s="13"/>
      <c r="G29" s="12">
        <f>ROUND(F29*E29,0)</f>
        <v>0</v>
      </c>
      <c r="H29" s="12">
        <f t="shared" si="3"/>
        <v>0</v>
      </c>
    </row>
    <row r="30" spans="3:9" ht="12" thickBot="1" x14ac:dyDescent="0.25">
      <c r="C30" s="11"/>
      <c r="D30" s="10"/>
      <c r="E30" s="9"/>
      <c r="F30" s="23"/>
      <c r="G30" s="49">
        <f>SUM(G7:G29)</f>
        <v>0</v>
      </c>
      <c r="H30" s="8"/>
      <c r="I30" s="7">
        <f>SUM(H6:H29)</f>
        <v>0</v>
      </c>
    </row>
    <row r="31" spans="3:9" x14ac:dyDescent="0.2">
      <c r="C31" s="6"/>
      <c r="D31" s="5"/>
      <c r="F31" s="20"/>
    </row>
    <row r="32" spans="3:9" x14ac:dyDescent="0.2">
      <c r="F32" s="51"/>
      <c r="G32" s="52"/>
      <c r="I32" s="52">
        <f>+I30</f>
        <v>0</v>
      </c>
    </row>
    <row r="34" spans="3:8" ht="32.25" customHeight="1" x14ac:dyDescent="0.2">
      <c r="C34" s="190" t="s">
        <v>173</v>
      </c>
      <c r="D34" s="191"/>
      <c r="E34" s="191"/>
      <c r="F34" s="191"/>
      <c r="G34" s="191"/>
      <c r="H34" s="191"/>
    </row>
  </sheetData>
  <mergeCells count="2">
    <mergeCell ref="B3:G3"/>
    <mergeCell ref="C34:H34"/>
  </mergeCells>
  <printOptions horizontalCentered="1"/>
  <pageMargins left="0.39370078740157483" right="0.39370078740157483" top="0.39370078740157483" bottom="0.39370078740157483" header="0" footer="0"/>
  <pageSetup scale="93" orientation="portrait" r:id="rId1"/>
  <headerFooter alignWithMargins="0"/>
  <rowBreaks count="2" manualBreakCount="2">
    <brk id="4" max="7" man="1"/>
    <brk id="5" max="7" man="1"/>
  </rowBreaks>
  <colBreaks count="1" manualBreakCount="1">
    <brk id="8" max="15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view="pageBreakPreview" zoomScaleNormal="100" zoomScaleSheetLayoutView="100" workbookViewId="0">
      <selection activeCell="E10" sqref="E10"/>
    </sheetView>
  </sheetViews>
  <sheetFormatPr baseColWidth="10" defaultColWidth="11.5703125" defaultRowHeight="11.25" x14ac:dyDescent="0.2"/>
  <cols>
    <col min="1" max="1" width="3.140625" style="1" customWidth="1"/>
    <col min="2" max="2" width="2.7109375" style="1" customWidth="1"/>
    <col min="3" max="3" width="43.5703125" style="1" customWidth="1"/>
    <col min="4" max="4" width="11.5703125" style="2" customWidth="1"/>
    <col min="5" max="5" width="6.85546875" style="2" customWidth="1"/>
    <col min="6" max="6" width="10.140625" style="2" customWidth="1"/>
    <col min="7" max="8" width="13.28515625" style="1" customWidth="1"/>
    <col min="9" max="9" width="9.5703125" style="1" customWidth="1"/>
    <col min="10" max="10" width="11.5703125" style="1"/>
    <col min="11" max="11" width="12" style="1" bestFit="1" customWidth="1"/>
    <col min="12" max="12" width="11.5703125" style="1"/>
    <col min="13" max="13" width="16.28515625" style="1" customWidth="1"/>
    <col min="14" max="16384" width="11.5703125" style="1"/>
  </cols>
  <sheetData>
    <row r="1" spans="1:9" ht="15.75" x14ac:dyDescent="0.25">
      <c r="A1" s="45" t="s">
        <v>174</v>
      </c>
      <c r="C1" s="19"/>
    </row>
    <row r="2" spans="1:9" ht="12" thickBot="1" x14ac:dyDescent="0.25">
      <c r="A2" s="44"/>
      <c r="B2" s="44"/>
      <c r="C2" s="43" t="s">
        <v>78</v>
      </c>
      <c r="D2" s="42" t="s">
        <v>79</v>
      </c>
      <c r="E2" s="42" t="s">
        <v>80</v>
      </c>
      <c r="F2" s="42" t="s">
        <v>81</v>
      </c>
      <c r="G2" s="42" t="s">
        <v>82</v>
      </c>
      <c r="H2" s="42" t="s">
        <v>46</v>
      </c>
      <c r="I2" s="42" t="s">
        <v>45</v>
      </c>
    </row>
    <row r="3" spans="1:9" x14ac:dyDescent="0.2">
      <c r="A3" s="41">
        <v>1</v>
      </c>
      <c r="B3" s="189" t="s">
        <v>83</v>
      </c>
      <c r="C3" s="189"/>
      <c r="D3" s="189"/>
      <c r="E3" s="189"/>
      <c r="F3" s="189"/>
      <c r="G3" s="189"/>
      <c r="H3" s="41"/>
    </row>
    <row r="4" spans="1:9" x14ac:dyDescent="0.2">
      <c r="A4" s="40" t="s">
        <v>175</v>
      </c>
      <c r="B4" s="40" t="s">
        <v>176</v>
      </c>
      <c r="C4" s="38"/>
      <c r="D4" s="39"/>
      <c r="E4" s="39"/>
      <c r="F4" s="39"/>
      <c r="G4" s="38"/>
      <c r="H4" s="38"/>
    </row>
    <row r="5" spans="1:9" x14ac:dyDescent="0.2">
      <c r="C5" s="30"/>
      <c r="D5" s="21"/>
      <c r="F5" s="20"/>
    </row>
    <row r="6" spans="1:9" x14ac:dyDescent="0.2">
      <c r="A6" s="19" t="s">
        <v>177</v>
      </c>
      <c r="C6" s="22" t="s">
        <v>178</v>
      </c>
      <c r="D6" s="21"/>
      <c r="F6" s="20"/>
    </row>
    <row r="7" spans="1:9" ht="12.75" customHeight="1" x14ac:dyDescent="0.2">
      <c r="C7" s="16" t="s">
        <v>179</v>
      </c>
      <c r="D7" s="15" t="s">
        <v>92</v>
      </c>
      <c r="E7" s="14"/>
      <c r="F7" s="13"/>
      <c r="G7" s="12">
        <f t="shared" ref="G7:G34" si="0">+F7*E7</f>
        <v>0</v>
      </c>
      <c r="H7" s="12">
        <f t="shared" ref="H7:H34" si="1">+G7*1.19-G7</f>
        <v>0</v>
      </c>
    </row>
    <row r="8" spans="1:9" ht="12.75" customHeight="1" x14ac:dyDescent="0.2">
      <c r="C8" s="16" t="s">
        <v>180</v>
      </c>
      <c r="D8" s="15" t="s">
        <v>92</v>
      </c>
      <c r="E8" s="14"/>
      <c r="F8" s="13"/>
      <c r="G8" s="12">
        <f t="shared" si="0"/>
        <v>0</v>
      </c>
      <c r="H8" s="12">
        <f t="shared" si="1"/>
        <v>0</v>
      </c>
    </row>
    <row r="9" spans="1:9" ht="12.75" customHeight="1" x14ac:dyDescent="0.2">
      <c r="C9" s="16" t="s">
        <v>117</v>
      </c>
      <c r="D9" s="15" t="s">
        <v>92</v>
      </c>
      <c r="E9" s="14"/>
      <c r="F9" s="13"/>
      <c r="G9" s="12">
        <f t="shared" si="0"/>
        <v>0</v>
      </c>
      <c r="H9" s="12">
        <f t="shared" si="1"/>
        <v>0</v>
      </c>
    </row>
    <row r="10" spans="1:9" ht="12.75" customHeight="1" x14ac:dyDescent="0.2">
      <c r="C10" s="16" t="s">
        <v>181</v>
      </c>
      <c r="D10" s="15" t="s">
        <v>92</v>
      </c>
      <c r="E10" s="14"/>
      <c r="F10" s="13"/>
      <c r="G10" s="12">
        <f t="shared" si="0"/>
        <v>0</v>
      </c>
      <c r="H10" s="12">
        <f t="shared" si="1"/>
        <v>0</v>
      </c>
    </row>
    <row r="11" spans="1:9" x14ac:dyDescent="0.2">
      <c r="C11" s="16" t="s">
        <v>182</v>
      </c>
      <c r="D11" s="15" t="s">
        <v>92</v>
      </c>
      <c r="E11" s="14"/>
      <c r="F11" s="13"/>
      <c r="G11" s="12">
        <f t="shared" si="0"/>
        <v>0</v>
      </c>
      <c r="H11" s="12">
        <f t="shared" si="1"/>
        <v>0</v>
      </c>
    </row>
    <row r="12" spans="1:9" x14ac:dyDescent="0.2">
      <c r="C12" s="16" t="s">
        <v>183</v>
      </c>
      <c r="D12" s="15" t="s">
        <v>92</v>
      </c>
      <c r="E12" s="14"/>
      <c r="F12" s="13"/>
      <c r="G12" s="12">
        <f t="shared" si="0"/>
        <v>0</v>
      </c>
      <c r="H12" s="12">
        <f t="shared" si="1"/>
        <v>0</v>
      </c>
    </row>
    <row r="13" spans="1:9" x14ac:dyDescent="0.2">
      <c r="C13" s="16" t="s">
        <v>184</v>
      </c>
      <c r="D13" s="15" t="s">
        <v>92</v>
      </c>
      <c r="E13" s="14"/>
      <c r="F13" s="13"/>
      <c r="G13" s="12">
        <f t="shared" si="0"/>
        <v>0</v>
      </c>
      <c r="H13" s="12">
        <f t="shared" si="1"/>
        <v>0</v>
      </c>
    </row>
    <row r="14" spans="1:9" x14ac:dyDescent="0.2">
      <c r="C14" s="16" t="s">
        <v>185</v>
      </c>
      <c r="D14" s="15" t="s">
        <v>92</v>
      </c>
      <c r="E14" s="14"/>
      <c r="F14" s="13"/>
      <c r="G14" s="12">
        <f t="shared" si="0"/>
        <v>0</v>
      </c>
      <c r="H14" s="12">
        <f t="shared" si="1"/>
        <v>0</v>
      </c>
    </row>
    <row r="15" spans="1:9" x14ac:dyDescent="0.2">
      <c r="C15" s="16" t="s">
        <v>186</v>
      </c>
      <c r="D15" s="15" t="s">
        <v>92</v>
      </c>
      <c r="E15" s="14"/>
      <c r="F15" s="13"/>
      <c r="G15" s="12">
        <f t="shared" si="0"/>
        <v>0</v>
      </c>
      <c r="H15" s="12">
        <f t="shared" si="1"/>
        <v>0</v>
      </c>
    </row>
    <row r="16" spans="1:9" x14ac:dyDescent="0.2">
      <c r="C16" s="16" t="s">
        <v>187</v>
      </c>
      <c r="D16" s="15" t="s">
        <v>90</v>
      </c>
      <c r="E16" s="14"/>
      <c r="F16" s="13"/>
      <c r="G16" s="12">
        <f t="shared" si="0"/>
        <v>0</v>
      </c>
      <c r="H16" s="12">
        <f t="shared" si="1"/>
        <v>0</v>
      </c>
    </row>
    <row r="17" spans="3:8" x14ac:dyDescent="0.2">
      <c r="C17" s="16" t="s">
        <v>188</v>
      </c>
      <c r="D17" s="15" t="s">
        <v>92</v>
      </c>
      <c r="E17" s="14"/>
      <c r="F17" s="13"/>
      <c r="G17" s="12">
        <f t="shared" si="0"/>
        <v>0</v>
      </c>
      <c r="H17" s="12">
        <f t="shared" si="1"/>
        <v>0</v>
      </c>
    </row>
    <row r="18" spans="3:8" x14ac:dyDescent="0.2">
      <c r="C18" s="16" t="s">
        <v>113</v>
      </c>
      <c r="D18" s="15" t="s">
        <v>92</v>
      </c>
      <c r="E18" s="14"/>
      <c r="F18" s="13"/>
      <c r="G18" s="12">
        <f t="shared" si="0"/>
        <v>0</v>
      </c>
      <c r="H18" s="12">
        <f t="shared" si="1"/>
        <v>0</v>
      </c>
    </row>
    <row r="19" spans="3:8" x14ac:dyDescent="0.2">
      <c r="C19" s="16" t="s">
        <v>123</v>
      </c>
      <c r="D19" s="15" t="s">
        <v>92</v>
      </c>
      <c r="E19" s="14"/>
      <c r="F19" s="13"/>
      <c r="G19" s="12">
        <f>+F19*E19</f>
        <v>0</v>
      </c>
      <c r="H19" s="12">
        <f t="shared" si="1"/>
        <v>0</v>
      </c>
    </row>
    <row r="20" spans="3:8" x14ac:dyDescent="0.2">
      <c r="C20" s="16" t="s">
        <v>189</v>
      </c>
      <c r="D20" s="15" t="s">
        <v>92</v>
      </c>
      <c r="E20" s="14"/>
      <c r="F20" s="13"/>
      <c r="G20" s="12">
        <f t="shared" si="0"/>
        <v>0</v>
      </c>
      <c r="H20" s="12">
        <f t="shared" si="1"/>
        <v>0</v>
      </c>
    </row>
    <row r="21" spans="3:8" x14ac:dyDescent="0.2">
      <c r="C21" s="16" t="s">
        <v>93</v>
      </c>
      <c r="D21" s="15" t="s">
        <v>92</v>
      </c>
      <c r="E21" s="14"/>
      <c r="F21" s="13"/>
      <c r="G21" s="12">
        <f>+F21*E21</f>
        <v>0</v>
      </c>
      <c r="H21" s="12">
        <f t="shared" si="1"/>
        <v>0</v>
      </c>
    </row>
    <row r="22" spans="3:8" x14ac:dyDescent="0.2">
      <c r="C22" s="16" t="s">
        <v>190</v>
      </c>
      <c r="D22" s="15" t="s">
        <v>92</v>
      </c>
      <c r="E22" s="14"/>
      <c r="F22" s="13"/>
      <c r="G22" s="12">
        <f>+F22*E22</f>
        <v>0</v>
      </c>
      <c r="H22" s="12">
        <f t="shared" si="1"/>
        <v>0</v>
      </c>
    </row>
    <row r="23" spans="3:8" x14ac:dyDescent="0.2">
      <c r="C23" s="16" t="s">
        <v>191</v>
      </c>
      <c r="D23" s="15" t="s">
        <v>92</v>
      </c>
      <c r="E23" s="14"/>
      <c r="F23" s="13"/>
      <c r="G23" s="12">
        <f t="shared" si="0"/>
        <v>0</v>
      </c>
      <c r="H23" s="12">
        <f t="shared" si="1"/>
        <v>0</v>
      </c>
    </row>
    <row r="24" spans="3:8" x14ac:dyDescent="0.2">
      <c r="C24" s="16" t="s">
        <v>192</v>
      </c>
      <c r="D24" s="15" t="s">
        <v>92</v>
      </c>
      <c r="E24" s="14"/>
      <c r="F24" s="13"/>
      <c r="G24" s="12">
        <f t="shared" si="0"/>
        <v>0</v>
      </c>
      <c r="H24" s="12">
        <f t="shared" si="1"/>
        <v>0</v>
      </c>
    </row>
    <row r="25" spans="3:8" x14ac:dyDescent="0.2">
      <c r="C25" s="16" t="s">
        <v>193</v>
      </c>
      <c r="D25" s="15" t="s">
        <v>194</v>
      </c>
      <c r="E25" s="14"/>
      <c r="F25" s="13"/>
      <c r="G25" s="12">
        <f t="shared" si="0"/>
        <v>0</v>
      </c>
      <c r="H25" s="12">
        <f t="shared" si="1"/>
        <v>0</v>
      </c>
    </row>
    <row r="26" spans="3:8" x14ac:dyDescent="0.2">
      <c r="C26" s="16" t="s">
        <v>195</v>
      </c>
      <c r="D26" s="15" t="s">
        <v>92</v>
      </c>
      <c r="E26" s="14"/>
      <c r="F26" s="13"/>
      <c r="G26" s="12">
        <f t="shared" si="0"/>
        <v>0</v>
      </c>
      <c r="H26" s="12">
        <f t="shared" si="1"/>
        <v>0</v>
      </c>
    </row>
    <row r="27" spans="3:8" x14ac:dyDescent="0.2">
      <c r="C27" s="16" t="s">
        <v>196</v>
      </c>
      <c r="D27" s="15" t="s">
        <v>92</v>
      </c>
      <c r="E27" s="14"/>
      <c r="F27" s="13"/>
      <c r="G27" s="12">
        <f t="shared" si="0"/>
        <v>0</v>
      </c>
      <c r="H27" s="12">
        <f t="shared" si="1"/>
        <v>0</v>
      </c>
    </row>
    <row r="28" spans="3:8" x14ac:dyDescent="0.2">
      <c r="C28" s="16" t="s">
        <v>197</v>
      </c>
      <c r="D28" s="15" t="s">
        <v>92</v>
      </c>
      <c r="E28" s="14"/>
      <c r="F28" s="13"/>
      <c r="G28" s="12">
        <f t="shared" si="0"/>
        <v>0</v>
      </c>
      <c r="H28" s="12">
        <f t="shared" si="1"/>
        <v>0</v>
      </c>
    </row>
    <row r="29" spans="3:8" x14ac:dyDescent="0.2">
      <c r="C29" s="16" t="s">
        <v>198</v>
      </c>
      <c r="D29" s="15" t="s">
        <v>92</v>
      </c>
      <c r="E29" s="14"/>
      <c r="F29" s="13"/>
      <c r="G29" s="12">
        <f t="shared" si="0"/>
        <v>0</v>
      </c>
      <c r="H29" s="12">
        <f t="shared" si="1"/>
        <v>0</v>
      </c>
    </row>
    <row r="30" spans="3:8" x14ac:dyDescent="0.2">
      <c r="C30" s="16" t="s">
        <v>199</v>
      </c>
      <c r="D30" s="15" t="s">
        <v>92</v>
      </c>
      <c r="E30" s="14"/>
      <c r="F30" s="13"/>
      <c r="G30" s="12">
        <f t="shared" si="0"/>
        <v>0</v>
      </c>
      <c r="H30" s="12">
        <f t="shared" si="1"/>
        <v>0</v>
      </c>
    </row>
    <row r="31" spans="3:8" x14ac:dyDescent="0.2">
      <c r="C31" s="16" t="s">
        <v>200</v>
      </c>
      <c r="D31" s="15" t="s">
        <v>92</v>
      </c>
      <c r="E31" s="14"/>
      <c r="F31" s="13"/>
      <c r="G31" s="12">
        <f t="shared" si="0"/>
        <v>0</v>
      </c>
      <c r="H31" s="12">
        <f t="shared" si="1"/>
        <v>0</v>
      </c>
    </row>
    <row r="32" spans="3:8" x14ac:dyDescent="0.2">
      <c r="C32" s="16" t="s">
        <v>201</v>
      </c>
      <c r="D32" s="15" t="s">
        <v>92</v>
      </c>
      <c r="E32" s="14"/>
      <c r="F32" s="13"/>
      <c r="G32" s="12">
        <f t="shared" si="0"/>
        <v>0</v>
      </c>
      <c r="H32" s="12">
        <f t="shared" si="1"/>
        <v>0</v>
      </c>
    </row>
    <row r="33" spans="3:11" x14ac:dyDescent="0.2">
      <c r="C33" s="16" t="s">
        <v>202</v>
      </c>
      <c r="D33" s="15" t="s">
        <v>92</v>
      </c>
      <c r="E33" s="14"/>
      <c r="F33" s="13"/>
      <c r="G33" s="12">
        <f t="shared" si="0"/>
        <v>0</v>
      </c>
      <c r="H33" s="12">
        <f t="shared" si="1"/>
        <v>0</v>
      </c>
    </row>
    <row r="34" spans="3:11" x14ac:dyDescent="0.2">
      <c r="C34" s="16" t="s">
        <v>203</v>
      </c>
      <c r="D34" s="15" t="s">
        <v>92</v>
      </c>
      <c r="E34" s="14"/>
      <c r="F34" s="13"/>
      <c r="G34" s="12">
        <f t="shared" si="0"/>
        <v>0</v>
      </c>
      <c r="H34" s="12">
        <f t="shared" si="1"/>
        <v>0</v>
      </c>
    </row>
    <row r="35" spans="3:11" x14ac:dyDescent="0.2">
      <c r="C35" s="28" t="s">
        <v>204</v>
      </c>
      <c r="D35" s="15"/>
      <c r="E35" s="14"/>
      <c r="F35" s="13"/>
      <c r="G35" s="12"/>
      <c r="H35" s="12"/>
    </row>
    <row r="36" spans="3:11" x14ac:dyDescent="0.2">
      <c r="C36" s="16" t="s">
        <v>205</v>
      </c>
      <c r="D36" s="15" t="s">
        <v>92</v>
      </c>
      <c r="E36" s="14"/>
      <c r="F36" s="13"/>
      <c r="G36" s="12">
        <f t="shared" ref="G36:G45" si="2">+F36*E36</f>
        <v>0</v>
      </c>
      <c r="H36" s="12">
        <f t="shared" ref="H36:H45" si="3">+G36*1.19-G36</f>
        <v>0</v>
      </c>
    </row>
    <row r="37" spans="3:11" x14ac:dyDescent="0.2">
      <c r="C37" s="16" t="s">
        <v>206</v>
      </c>
      <c r="D37" s="15" t="s">
        <v>92</v>
      </c>
      <c r="E37" s="14"/>
      <c r="F37" s="13"/>
      <c r="G37" s="12">
        <f t="shared" si="2"/>
        <v>0</v>
      </c>
      <c r="H37" s="12">
        <f t="shared" si="3"/>
        <v>0</v>
      </c>
    </row>
    <row r="38" spans="3:11" x14ac:dyDescent="0.2">
      <c r="C38" s="16" t="s">
        <v>207</v>
      </c>
      <c r="D38" s="15" t="s">
        <v>92</v>
      </c>
      <c r="E38" s="14"/>
      <c r="F38" s="13"/>
      <c r="G38" s="12">
        <f t="shared" si="2"/>
        <v>0</v>
      </c>
      <c r="H38" s="12">
        <f t="shared" si="3"/>
        <v>0</v>
      </c>
    </row>
    <row r="39" spans="3:11" x14ac:dyDescent="0.2">
      <c r="C39" s="16" t="s">
        <v>208</v>
      </c>
      <c r="D39" s="15" t="s">
        <v>92</v>
      </c>
      <c r="E39" s="14"/>
      <c r="F39" s="13"/>
      <c r="G39" s="12">
        <f t="shared" si="2"/>
        <v>0</v>
      </c>
      <c r="H39" s="12">
        <f t="shared" si="3"/>
        <v>0</v>
      </c>
    </row>
    <row r="40" spans="3:11" x14ac:dyDescent="0.2">
      <c r="C40" s="16" t="s">
        <v>209</v>
      </c>
      <c r="D40" s="15" t="s">
        <v>92</v>
      </c>
      <c r="E40" s="14"/>
      <c r="F40" s="13"/>
      <c r="G40" s="12">
        <f t="shared" si="2"/>
        <v>0</v>
      </c>
      <c r="H40" s="12">
        <f t="shared" si="3"/>
        <v>0</v>
      </c>
    </row>
    <row r="41" spans="3:11" x14ac:dyDescent="0.2">
      <c r="C41" s="16" t="s">
        <v>210</v>
      </c>
      <c r="D41" s="15" t="s">
        <v>92</v>
      </c>
      <c r="E41" s="14"/>
      <c r="F41" s="13"/>
      <c r="G41" s="12">
        <f t="shared" si="2"/>
        <v>0</v>
      </c>
      <c r="H41" s="12">
        <f t="shared" si="3"/>
        <v>0</v>
      </c>
    </row>
    <row r="42" spans="3:11" x14ac:dyDescent="0.2">
      <c r="C42" s="16" t="s">
        <v>211</v>
      </c>
      <c r="D42" s="15" t="s">
        <v>92</v>
      </c>
      <c r="E42" s="14"/>
      <c r="F42" s="13"/>
      <c r="G42" s="12">
        <f t="shared" si="2"/>
        <v>0</v>
      </c>
      <c r="H42" s="12">
        <f t="shared" si="3"/>
        <v>0</v>
      </c>
    </row>
    <row r="43" spans="3:11" x14ac:dyDescent="0.2">
      <c r="C43" s="16" t="s">
        <v>212</v>
      </c>
      <c r="D43" s="15" t="s">
        <v>92</v>
      </c>
      <c r="E43" s="14"/>
      <c r="F43" s="13"/>
      <c r="G43" s="12">
        <f t="shared" si="2"/>
        <v>0</v>
      </c>
      <c r="H43" s="12">
        <f t="shared" si="3"/>
        <v>0</v>
      </c>
    </row>
    <row r="44" spans="3:11" x14ac:dyDescent="0.2">
      <c r="C44" s="16" t="s">
        <v>213</v>
      </c>
      <c r="D44" s="15" t="s">
        <v>92</v>
      </c>
      <c r="E44" s="14"/>
      <c r="F44" s="13"/>
      <c r="G44" s="12">
        <f t="shared" si="2"/>
        <v>0</v>
      </c>
      <c r="H44" s="12">
        <f t="shared" si="3"/>
        <v>0</v>
      </c>
    </row>
    <row r="45" spans="3:11" x14ac:dyDescent="0.2">
      <c r="C45" s="16" t="s">
        <v>214</v>
      </c>
      <c r="D45" s="15" t="s">
        <v>90</v>
      </c>
      <c r="E45" s="14"/>
      <c r="F45" s="13"/>
      <c r="G45" s="12">
        <f t="shared" si="2"/>
        <v>0</v>
      </c>
      <c r="H45" s="12">
        <f t="shared" si="3"/>
        <v>0</v>
      </c>
    </row>
    <row r="46" spans="3:11" ht="12" thickBot="1" x14ac:dyDescent="0.25">
      <c r="C46" s="11"/>
      <c r="D46" s="10"/>
      <c r="E46" s="9"/>
      <c r="F46" s="23"/>
      <c r="G46" s="49">
        <f>SUM(G7:G45)</f>
        <v>0</v>
      </c>
      <c r="H46" s="8"/>
      <c r="I46" s="7">
        <f>SUM(H6:H45)</f>
        <v>0</v>
      </c>
      <c r="K46" s="4"/>
    </row>
    <row r="47" spans="3:11" ht="10.5" customHeight="1" x14ac:dyDescent="0.2">
      <c r="C47" s="27"/>
      <c r="D47" s="26"/>
      <c r="E47" s="25"/>
      <c r="F47" s="24"/>
    </row>
  </sheetData>
  <mergeCells count="1">
    <mergeCell ref="B3:G3"/>
  </mergeCells>
  <printOptions horizontalCentered="1"/>
  <pageMargins left="0.39370078740157483" right="0.39370078740157483" top="0.39370078740157483" bottom="0.39370078740157483" header="0" footer="0"/>
  <pageSetup scale="93" orientation="portrait" r:id="rId1"/>
  <headerFooter alignWithMargins="0"/>
  <rowBreaks count="1" manualBreakCount="1">
    <brk id="4" max="7" man="1"/>
  </rowBreaks>
  <colBreaks count="1" manualBreakCount="1">
    <brk id="8" max="15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view="pageBreakPreview" zoomScaleNormal="100" zoomScaleSheetLayoutView="100" workbookViewId="0">
      <selection activeCell="E7" sqref="E6:E17"/>
    </sheetView>
  </sheetViews>
  <sheetFormatPr baseColWidth="10" defaultColWidth="11.42578125" defaultRowHeight="11.25" x14ac:dyDescent="0.2"/>
  <cols>
    <col min="1" max="1" width="3.140625" style="1" customWidth="1"/>
    <col min="2" max="2" width="2.7109375" style="1" customWidth="1"/>
    <col min="3" max="3" width="43.5703125" style="1" customWidth="1"/>
    <col min="4" max="4" width="11.5703125" style="2" customWidth="1"/>
    <col min="5" max="5" width="6.85546875" style="2" customWidth="1"/>
    <col min="6" max="6" width="10.140625" style="2" customWidth="1"/>
    <col min="7" max="8" width="13.28515625" style="1" customWidth="1"/>
    <col min="9" max="9" width="9.5703125" style="1" customWidth="1"/>
    <col min="10" max="10" width="11.42578125" style="1"/>
    <col min="11" max="11" width="12" style="1" bestFit="1" customWidth="1"/>
    <col min="12" max="12" width="11.42578125" style="1"/>
    <col min="13" max="13" width="16.28515625" style="1" customWidth="1"/>
    <col min="14" max="16384" width="11.42578125" style="1"/>
  </cols>
  <sheetData>
    <row r="1" spans="1:9" ht="15.75" x14ac:dyDescent="0.25">
      <c r="A1" s="45" t="s">
        <v>215</v>
      </c>
      <c r="C1" s="19"/>
    </row>
    <row r="2" spans="1:9" ht="12" thickBot="1" x14ac:dyDescent="0.25">
      <c r="A2" s="44"/>
      <c r="B2" s="44"/>
      <c r="C2" s="43" t="s">
        <v>78</v>
      </c>
      <c r="D2" s="42" t="s">
        <v>79</v>
      </c>
      <c r="E2" s="42" t="s">
        <v>80</v>
      </c>
      <c r="F2" s="42" t="s">
        <v>81</v>
      </c>
      <c r="G2" s="42" t="s">
        <v>82</v>
      </c>
      <c r="H2" s="42" t="s">
        <v>46</v>
      </c>
      <c r="I2" s="42" t="s">
        <v>45</v>
      </c>
    </row>
    <row r="3" spans="1:9" x14ac:dyDescent="0.2">
      <c r="A3" s="41">
        <v>1</v>
      </c>
      <c r="B3" s="189" t="s">
        <v>83</v>
      </c>
      <c r="C3" s="189"/>
      <c r="D3" s="189"/>
      <c r="E3" s="189"/>
      <c r="F3" s="189"/>
      <c r="G3" s="189"/>
      <c r="H3" s="41"/>
    </row>
    <row r="4" spans="1:9" x14ac:dyDescent="0.2">
      <c r="A4" s="40" t="s">
        <v>216</v>
      </c>
      <c r="B4" s="40" t="s">
        <v>217</v>
      </c>
      <c r="C4" s="38"/>
      <c r="D4" s="39"/>
      <c r="E4" s="39"/>
      <c r="F4" s="39"/>
      <c r="G4" s="38"/>
      <c r="H4" s="38"/>
    </row>
    <row r="5" spans="1:9" x14ac:dyDescent="0.2">
      <c r="A5" s="19" t="s">
        <v>218</v>
      </c>
      <c r="C5" s="22" t="s">
        <v>219</v>
      </c>
      <c r="D5" s="21"/>
      <c r="F5" s="20"/>
    </row>
    <row r="6" spans="1:9" x14ac:dyDescent="0.2">
      <c r="C6" s="16" t="s">
        <v>220</v>
      </c>
      <c r="D6" s="15" t="s">
        <v>53</v>
      </c>
      <c r="E6" s="14"/>
      <c r="F6" s="13"/>
      <c r="G6" s="12">
        <f>F6*E6</f>
        <v>0</v>
      </c>
      <c r="H6" s="12">
        <f t="shared" ref="H6:H17" si="0">+G6*1.19-G6</f>
        <v>0</v>
      </c>
    </row>
    <row r="7" spans="1:9" x14ac:dyDescent="0.2">
      <c r="C7" s="16" t="s">
        <v>221</v>
      </c>
      <c r="D7" s="15" t="s">
        <v>222</v>
      </c>
      <c r="E7" s="14"/>
      <c r="F7" s="13"/>
      <c r="G7" s="12">
        <f>F7*E7</f>
        <v>0</v>
      </c>
      <c r="H7" s="12">
        <f t="shared" si="0"/>
        <v>0</v>
      </c>
    </row>
    <row r="8" spans="1:9" x14ac:dyDescent="0.2">
      <c r="C8" s="16" t="s">
        <v>223</v>
      </c>
      <c r="D8" s="15" t="s">
        <v>92</v>
      </c>
      <c r="E8" s="14"/>
      <c r="F8" s="13"/>
      <c r="G8" s="12">
        <f t="shared" ref="G8:G15" si="1">F8*E8</f>
        <v>0</v>
      </c>
      <c r="H8" s="12">
        <f t="shared" si="0"/>
        <v>0</v>
      </c>
    </row>
    <row r="9" spans="1:9" x14ac:dyDescent="0.2">
      <c r="C9" s="16" t="s">
        <v>224</v>
      </c>
      <c r="D9" s="15" t="s">
        <v>92</v>
      </c>
      <c r="E9" s="14"/>
      <c r="F9" s="13"/>
      <c r="G9" s="12">
        <f t="shared" si="1"/>
        <v>0</v>
      </c>
      <c r="H9" s="12">
        <f t="shared" si="0"/>
        <v>0</v>
      </c>
    </row>
    <row r="10" spans="1:9" x14ac:dyDescent="0.2">
      <c r="C10" s="16" t="s">
        <v>225</v>
      </c>
      <c r="D10" s="15" t="s">
        <v>92</v>
      </c>
      <c r="E10" s="14"/>
      <c r="F10" s="13"/>
      <c r="G10" s="12">
        <f t="shared" si="1"/>
        <v>0</v>
      </c>
      <c r="H10" s="12">
        <f t="shared" si="0"/>
        <v>0</v>
      </c>
    </row>
    <row r="11" spans="1:9" x14ac:dyDescent="0.2">
      <c r="C11" s="16" t="s">
        <v>226</v>
      </c>
      <c r="D11" s="15" t="s">
        <v>92</v>
      </c>
      <c r="E11" s="14"/>
      <c r="F11" s="13"/>
      <c r="G11" s="12">
        <f t="shared" si="1"/>
        <v>0</v>
      </c>
      <c r="H11" s="12">
        <f t="shared" si="0"/>
        <v>0</v>
      </c>
    </row>
    <row r="12" spans="1:9" x14ac:dyDescent="0.2">
      <c r="C12" s="16" t="s">
        <v>227</v>
      </c>
      <c r="D12" s="15" t="s">
        <v>92</v>
      </c>
      <c r="E12" s="14"/>
      <c r="F12" s="13"/>
      <c r="G12" s="12">
        <f t="shared" si="1"/>
        <v>0</v>
      </c>
      <c r="H12" s="12">
        <f t="shared" si="0"/>
        <v>0</v>
      </c>
    </row>
    <row r="13" spans="1:9" x14ac:dyDescent="0.2">
      <c r="C13" s="16" t="s">
        <v>228</v>
      </c>
      <c r="D13" s="15" t="s">
        <v>92</v>
      </c>
      <c r="E13" s="14"/>
      <c r="F13" s="13"/>
      <c r="G13" s="12">
        <f t="shared" si="1"/>
        <v>0</v>
      </c>
      <c r="H13" s="12">
        <f t="shared" si="0"/>
        <v>0</v>
      </c>
    </row>
    <row r="14" spans="1:9" x14ac:dyDescent="0.2">
      <c r="C14" s="16" t="s">
        <v>229</v>
      </c>
      <c r="D14" s="15" t="s">
        <v>230</v>
      </c>
      <c r="E14" s="14"/>
      <c r="F14" s="13"/>
      <c r="G14" s="12">
        <f t="shared" si="1"/>
        <v>0</v>
      </c>
      <c r="H14" s="12">
        <f t="shared" si="0"/>
        <v>0</v>
      </c>
    </row>
    <row r="15" spans="1:9" x14ac:dyDescent="0.2">
      <c r="C15" s="16" t="s">
        <v>231</v>
      </c>
      <c r="D15" s="15" t="s">
        <v>232</v>
      </c>
      <c r="E15" s="14"/>
      <c r="F15" s="13"/>
      <c r="G15" s="12">
        <f t="shared" si="1"/>
        <v>0</v>
      </c>
      <c r="H15" s="12">
        <f t="shared" si="0"/>
        <v>0</v>
      </c>
    </row>
    <row r="16" spans="1:9" x14ac:dyDescent="0.2">
      <c r="C16" s="16" t="s">
        <v>233</v>
      </c>
      <c r="D16" s="15" t="s">
        <v>100</v>
      </c>
      <c r="E16" s="14"/>
      <c r="F16" s="13"/>
      <c r="G16" s="12">
        <f>+F16*E16</f>
        <v>0</v>
      </c>
      <c r="H16" s="12">
        <f t="shared" si="0"/>
        <v>0</v>
      </c>
    </row>
    <row r="17" spans="3:9" x14ac:dyDescent="0.2">
      <c r="C17" s="16" t="s">
        <v>234</v>
      </c>
      <c r="D17" s="15" t="s">
        <v>47</v>
      </c>
      <c r="E17" s="15"/>
      <c r="F17" s="13"/>
      <c r="G17" s="12">
        <f>+F17*E17</f>
        <v>0</v>
      </c>
      <c r="H17" s="12">
        <f t="shared" si="0"/>
        <v>0</v>
      </c>
    </row>
    <row r="18" spans="3:9" ht="12" thickBot="1" x14ac:dyDescent="0.25">
      <c r="C18" s="11"/>
      <c r="D18" s="10"/>
      <c r="E18" s="9"/>
      <c r="F18" s="23"/>
      <c r="G18" s="49">
        <f>SUM(G6:G17)</f>
        <v>0</v>
      </c>
      <c r="H18" s="8"/>
      <c r="I18" s="7">
        <f>SUM(H5:H17)</f>
        <v>0</v>
      </c>
    </row>
    <row r="19" spans="3:9" x14ac:dyDescent="0.2">
      <c r="C19" s="46"/>
      <c r="D19" s="47"/>
      <c r="F19" s="20"/>
    </row>
    <row r="20" spans="3:9" x14ac:dyDescent="0.2">
      <c r="F20" s="51" t="s">
        <v>45</v>
      </c>
      <c r="G20" s="52">
        <f>+G18</f>
        <v>0</v>
      </c>
    </row>
  </sheetData>
  <mergeCells count="1">
    <mergeCell ref="B3:G3"/>
  </mergeCells>
  <printOptions horizontalCentered="1"/>
  <pageMargins left="0.39370078740157483" right="0.39370078740157483" top="0.39370078740157483" bottom="0.39370078740157483" header="0" footer="0"/>
  <pageSetup scale="93" fitToHeight="2" orientation="portrait" r:id="rId1"/>
  <headerFooter alignWithMargins="0"/>
  <colBreaks count="1" manualBreakCount="1">
    <brk id="8" max="15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0"/>
  <sheetViews>
    <sheetView showGridLines="0" workbookViewId="0">
      <selection activeCell="B3" sqref="B3"/>
    </sheetView>
  </sheetViews>
  <sheetFormatPr baseColWidth="10" defaultColWidth="11.42578125" defaultRowHeight="12.75" x14ac:dyDescent="0.2"/>
  <cols>
    <col min="1" max="1" width="31.85546875" style="53" bestFit="1" customWidth="1"/>
    <col min="2" max="16384" width="11.42578125" style="53"/>
  </cols>
  <sheetData>
    <row r="4" spans="1:5" x14ac:dyDescent="0.2">
      <c r="A4" s="61" t="s">
        <v>235</v>
      </c>
      <c r="B4" s="53" t="s">
        <v>236</v>
      </c>
      <c r="C4" s="53" t="s">
        <v>237</v>
      </c>
      <c r="D4" s="53" t="s">
        <v>238</v>
      </c>
      <c r="E4" s="53" t="s">
        <v>239</v>
      </c>
    </row>
    <row r="6" spans="1:5" x14ac:dyDescent="0.2">
      <c r="A6" s="53" t="s">
        <v>240</v>
      </c>
      <c r="B6" s="53">
        <v>0</v>
      </c>
      <c r="C6" s="53">
        <v>0.5</v>
      </c>
      <c r="D6" s="53">
        <v>0.4</v>
      </c>
      <c r="E6" s="53">
        <f>+D6*C6*B6</f>
        <v>0</v>
      </c>
    </row>
    <row r="8" spans="1:5" x14ac:dyDescent="0.2">
      <c r="A8" s="53" t="s">
        <v>241</v>
      </c>
      <c r="B8" s="53">
        <v>0</v>
      </c>
      <c r="C8" s="53">
        <v>0.5</v>
      </c>
      <c r="D8" s="53">
        <v>0.4</v>
      </c>
      <c r="E8" s="53">
        <f>+D8*C8*B8</f>
        <v>0</v>
      </c>
    </row>
    <row r="10" spans="1:5" x14ac:dyDescent="0.2">
      <c r="A10" s="53" t="s">
        <v>242</v>
      </c>
      <c r="B10" s="53">
        <f>+B8+B6</f>
        <v>0</v>
      </c>
      <c r="C10" s="53">
        <v>0.5</v>
      </c>
      <c r="D10" s="53">
        <v>0.4</v>
      </c>
      <c r="E10" s="53">
        <f>+D10*C10*B10</f>
        <v>0</v>
      </c>
    </row>
  </sheetData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RESUMEN </vt:lpstr>
      <vt:lpstr>PRESUPUESTO GENERAL</vt:lpstr>
      <vt:lpstr>GOTEO</vt:lpstr>
      <vt:lpstr>MICROASPERSION</vt:lpstr>
      <vt:lpstr>ELECTRIFICACION</vt:lpstr>
      <vt:lpstr>Centro de Control</vt:lpstr>
      <vt:lpstr>CASETA</vt:lpstr>
      <vt:lpstr>Movimiento de Tierra</vt:lpstr>
      <vt:lpstr>CASETA!Área_de_impresión</vt:lpstr>
      <vt:lpstr>'Centro de Control'!Área_de_impresión</vt:lpstr>
      <vt:lpstr>ELECTRIFICACION!Área_de_impresión</vt:lpstr>
      <vt:lpstr>GOTEO!Área_de_impresión</vt:lpstr>
      <vt:lpstr>MICROASPERSION!Área_de_impresión</vt:lpstr>
      <vt:lpstr>'PRESUPUESTO GENERAL'!Área_de_impresión</vt:lpstr>
      <vt:lpstr>'PRESUPUESTO GENERAL'!Criterios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Jorge Muñoz Peñaloza</dc:creator>
  <cp:keywords/>
  <dc:description/>
  <cp:lastModifiedBy>Castro Watson Veronica Violeta</cp:lastModifiedBy>
  <cp:revision/>
  <dcterms:created xsi:type="dcterms:W3CDTF">2015-06-18T20:49:12Z</dcterms:created>
  <dcterms:modified xsi:type="dcterms:W3CDTF">2023-05-24T14:06:19Z</dcterms:modified>
  <cp:category/>
  <cp:contentStatus/>
</cp:coreProperties>
</file>