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adera bianual" sheetId="1" r:id="rId1"/>
  </sheets>
  <definedNames/>
  <calcPr fullCalcOnLoad="1"/>
</workbook>
</file>

<file path=xl/sharedStrings.xml><?xml version="1.0" encoding="utf-8"?>
<sst xmlns="http://schemas.openxmlformats.org/spreadsheetml/2006/main" count="143" uniqueCount="102">
  <si>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</si>
  <si>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</si>
  <si>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</si>
  <si>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</si>
  <si>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</si>
  <si>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</si>
  <si>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</si>
  <si>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</si>
  <si>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</si>
  <si>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</si>
  <si>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</si>
  <si>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</si>
  <si>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</si>
  <si>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</si>
  <si>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</si>
  <si>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</si>
  <si>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</si>
  <si>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</si>
  <si>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</si>
  <si>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</si>
  <si>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</si>
  <si>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</si>
  <si>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</si>
  <si>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</si>
  <si>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</si>
  <si>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</si>
  <si>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</si>
  <si>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</si>
  <si>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</si>
  <si>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</si>
  <si>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</si>
  <si>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</si>
  <si>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</si>
  <si>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</si>
  <si>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</si>
  <si>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</si>
  <si>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</si>
  <si>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</si>
  <si>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</si>
  <si>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</si>
  <si>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</si>
  <si>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</si>
  <si>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</si>
  <si>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</si>
  <si>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</si>
  <si>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</si>
  <si>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</si>
  <si>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</si>
  <si>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</si>
  <si>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</si>
  <si>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</si>
  <si>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</si>
  <si>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</si>
  <si>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</si>
  <si>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</si>
  <si>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</si>
  <si>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</si>
  <si>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</si>
  <si>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</si>
  <si>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</si>
  <si>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</si>
  <si>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</si>
  <si>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</si>
  <si>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</si>
  <si>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</si>
  <si>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</si>
  <si>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</si>
  <si>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Los Rios</t>
  </si>
  <si>
    <t>La Union</t>
  </si>
  <si>
    <t>Diciembre</t>
  </si>
  <si>
    <t>Interno - Forraje</t>
  </si>
  <si>
    <t>Noviembre Marzo</t>
  </si>
  <si>
    <t>Sequia</t>
  </si>
  <si>
    <t>Mano Obra</t>
  </si>
  <si>
    <t>agosto</t>
  </si>
  <si>
    <t>Otoño</t>
  </si>
  <si>
    <t>Rastraje</t>
  </si>
  <si>
    <t>Vibrocultivador</t>
  </si>
  <si>
    <t>Rodillo</t>
  </si>
  <si>
    <t>Siembra mecanizada</t>
  </si>
  <si>
    <t>Aplicación Fertilizantes</t>
  </si>
  <si>
    <t>Otoño-primavera</t>
  </si>
  <si>
    <t>Aplicación Herbicidas</t>
  </si>
  <si>
    <t>Agosto</t>
  </si>
  <si>
    <t>Septiembre</t>
  </si>
  <si>
    <t>Superfosfato Triple</t>
  </si>
  <si>
    <t>Muriato de Potasio</t>
  </si>
  <si>
    <t>Carbonato de Calcio</t>
  </si>
  <si>
    <t>Tordon 24 k</t>
  </si>
  <si>
    <t>Lt</t>
  </si>
  <si>
    <t>Octubre</t>
  </si>
  <si>
    <t>MCPA</t>
  </si>
  <si>
    <t>Ballica bianual (Barbara)</t>
  </si>
  <si>
    <t>Yarabela sulfan 24 N</t>
  </si>
  <si>
    <t>Cortador</t>
  </si>
  <si>
    <t>BALLICA BIANUAL</t>
  </si>
  <si>
    <t>Barbara</t>
  </si>
  <si>
    <t>RENDIMIENTO (kilos MS / HÁ)</t>
  </si>
  <si>
    <t>PRECIO ESPERADO ($ kilo MS)</t>
  </si>
  <si>
    <t>ESCENARIOS COSTO UNITARIO  ($/kg MS)</t>
  </si>
  <si>
    <t>Rendimiento (KG/hà)</t>
  </si>
  <si>
    <t>Costo unitario ($/KG MS) (*)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</si>
</sst>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 &quot;* #,##0.00&quot; &quot;;&quot;-&quot;* #,##0.00&quot; &quot;;&quot; &quot;* &quot;-&quot;??&quot; &quot;"/>
    <numFmt numFmtId="181" formatCode="#,##0.0"/>
    <numFmt numFmtId="182" formatCode="&quot; &quot;* #,##0&quot;   &quot;;&quot;-&quot;* #,##0&quot;   &quot;;&quot; &quot;* &quot;-&quot;??&quot;   &quot;"/>
    <numFmt numFmtId="183" formatCode="&quot; &quot;* #,##0&quot; &quot;;&quot; &quot;* &quot;-&quot;#,##0&quot; &quot;;&quot; &quot;* &quot;- &quot;"/>
    <numFmt numFmtId="184" formatCode="_ * #,##0.0_ ;_ * \-#,##0.0_ ;_ * &quot;-&quot;_ ;_ @_ "/>
    <numFmt numFmtId="185" formatCode="_ * #,##0.00_ ;_ * \-#,##0.00_ ;_ * &quot;-&quot;_ ;_ @_ "/>
    <numFmt numFmtId="186" formatCode="0.000"/>
    <numFmt numFmtId="187" formatCode="0.0"/>
    <numFmt numFmtId="188" formatCode="&quot; &quot;* #,##0.0&quot; &quot;;&quot;-&quot;* #,##0.0&quot; &quot;;&quot; &quot;* &quot;-&quot;??&quot; &quot;"/>
    <numFmt numFmtId="189" formatCode="_-* #,##0.0\ _€_-;\-* #,##0.0\ _€_-;_-* &quot;-&quot;?\ _€_-;_-@_-"/>
    <numFmt numFmtId="190" formatCode="&quot; &quot;* #,##0&quot; &quot;;&quot;-&quot;* #,##0&quot; &quot;;&quot; &quot;* &quot;-&quot;??&quot; &quot;"/>
  </numFmts>
  <fonts count="55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name val="Calibri"/>
      <family val="2"/>
    </font>
    <font>
      <sz val="8"/>
      <name val="Arial Narrow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49" fontId="5" fillId="33" borderId="16" xfId="0" applyNumberFormat="1" applyFont="1" applyFill="1" applyBorder="1" applyAlignment="1">
      <alignment wrapText="1"/>
    </xf>
    <xf numFmtId="49" fontId="5" fillId="33" borderId="16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right" wrapText="1"/>
    </xf>
    <xf numFmtId="4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 wrapText="1"/>
    </xf>
    <xf numFmtId="14" fontId="5" fillId="33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wrapText="1"/>
    </xf>
    <xf numFmtId="49" fontId="8" fillId="34" borderId="16" xfId="0" applyNumberFormat="1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vertical="center"/>
    </xf>
    <xf numFmtId="3" fontId="8" fillId="34" borderId="16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6" xfId="0" applyNumberFormat="1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/>
    </xf>
    <xf numFmtId="49" fontId="5" fillId="33" borderId="28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/>
    </xf>
    <xf numFmtId="181" fontId="5" fillId="33" borderId="16" xfId="0" applyNumberFormat="1" applyFont="1" applyFill="1" applyBorder="1" applyAlignment="1">
      <alignment/>
    </xf>
    <xf numFmtId="49" fontId="10" fillId="34" borderId="29" xfId="0" applyNumberFormat="1" applyFont="1" applyFill="1" applyBorder="1" applyAlignment="1">
      <alignment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3" fontId="10" fillId="34" borderId="29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1" xfId="0" applyNumberFormat="1" applyFont="1" applyFill="1" applyBorder="1" applyAlignment="1">
      <alignment vertical="center"/>
    </xf>
    <xf numFmtId="3" fontId="14" fillId="33" borderId="16" xfId="0" applyNumberFormat="1" applyFont="1" applyFill="1" applyBorder="1" applyAlignment="1">
      <alignment vertical="center"/>
    </xf>
    <xf numFmtId="0" fontId="14" fillId="33" borderId="16" xfId="0" applyNumberFormat="1" applyFont="1" applyFill="1" applyBorder="1" applyAlignment="1">
      <alignment vertical="center"/>
    </xf>
    <xf numFmtId="183" fontId="14" fillId="33" borderId="16" xfId="0" applyNumberFormat="1" applyFont="1" applyFill="1" applyBorder="1" applyAlignment="1">
      <alignment vertical="center"/>
    </xf>
    <xf numFmtId="0" fontId="11" fillId="36" borderId="32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vertical="center"/>
    </xf>
    <xf numFmtId="182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9" fontId="2" fillId="35" borderId="35" xfId="0" applyNumberFormat="1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182" fontId="2" fillId="35" borderId="37" xfId="0" applyNumberFormat="1" applyFont="1" applyFill="1" applyBorder="1" applyAlignment="1">
      <alignment vertical="center"/>
    </xf>
    <xf numFmtId="49" fontId="2" fillId="34" borderId="38" xfId="0" applyNumberFormat="1" applyFont="1" applyFill="1" applyBorder="1" applyAlignment="1">
      <alignment vertical="center"/>
    </xf>
    <xf numFmtId="182" fontId="2" fillId="34" borderId="39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182" fontId="2" fillId="35" borderId="39" xfId="0" applyNumberFormat="1" applyFont="1" applyFill="1" applyBorder="1" applyAlignment="1">
      <alignment vertical="center"/>
    </xf>
    <xf numFmtId="49" fontId="2" fillId="35" borderId="40" xfId="0" applyNumberFormat="1" applyFont="1" applyFill="1" applyBorder="1" applyAlignment="1">
      <alignment vertical="center"/>
    </xf>
    <xf numFmtId="0" fontId="11" fillId="35" borderId="41" xfId="0" applyFont="1" applyFill="1" applyBorder="1" applyAlignment="1">
      <alignment vertical="center"/>
    </xf>
    <xf numFmtId="182" fontId="2" fillId="38" borderId="4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3" xfId="0" applyNumberFormat="1" applyFont="1" applyFill="1" applyBorder="1" applyAlignment="1">
      <alignment vertical="center"/>
    </xf>
    <xf numFmtId="49" fontId="16" fillId="37" borderId="44" xfId="0" applyNumberFormat="1" applyFont="1" applyFill="1" applyBorder="1" applyAlignment="1">
      <alignment/>
    </xf>
    <xf numFmtId="49" fontId="14" fillId="33" borderId="45" xfId="0" applyNumberFormat="1" applyFont="1" applyFill="1" applyBorder="1" applyAlignment="1">
      <alignment vertical="center"/>
    </xf>
    <xf numFmtId="9" fontId="16" fillId="33" borderId="46" xfId="0" applyNumberFormat="1" applyFont="1" applyFill="1" applyBorder="1" applyAlignment="1">
      <alignment/>
    </xf>
    <xf numFmtId="49" fontId="14" fillId="37" borderId="47" xfId="0" applyNumberFormat="1" applyFont="1" applyFill="1" applyBorder="1" applyAlignment="1">
      <alignment vertical="center"/>
    </xf>
    <xf numFmtId="183" fontId="14" fillId="37" borderId="48" xfId="0" applyNumberFormat="1" applyFont="1" applyFill="1" applyBorder="1" applyAlignment="1">
      <alignment vertical="center"/>
    </xf>
    <xf numFmtId="9" fontId="14" fillId="37" borderId="49" xfId="0" applyNumberFormat="1" applyFont="1" applyFill="1" applyBorder="1" applyAlignment="1">
      <alignment vertical="center"/>
    </xf>
    <xf numFmtId="0" fontId="16" fillId="39" borderId="5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1" xfId="0" applyNumberFormat="1" applyFont="1" applyFill="1" applyBorder="1" applyAlignment="1">
      <alignment vertical="center"/>
    </xf>
    <xf numFmtId="0" fontId="16" fillId="33" borderId="52" xfId="0" applyFont="1" applyFill="1" applyBorder="1" applyAlignment="1">
      <alignment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49" fontId="16" fillId="33" borderId="56" xfId="0" applyNumberFormat="1" applyFont="1" applyFill="1" applyBorder="1" applyAlignment="1">
      <alignment vertical="center"/>
    </xf>
    <xf numFmtId="0" fontId="16" fillId="33" borderId="57" xfId="0" applyFont="1" applyFill="1" applyBorder="1" applyAlignment="1">
      <alignment/>
    </xf>
    <xf numFmtId="0" fontId="16" fillId="33" borderId="58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2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9" xfId="0" applyFont="1" applyFill="1" applyBorder="1" applyAlignment="1">
      <alignment vertical="center"/>
    </xf>
    <xf numFmtId="49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0" fontId="14" fillId="37" borderId="62" xfId="0" applyNumberFormat="1" applyFont="1" applyFill="1" applyBorder="1" applyAlignment="1">
      <alignment vertical="center"/>
    </xf>
    <xf numFmtId="183" fontId="14" fillId="37" borderId="49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20" fillId="0" borderId="63" xfId="0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1" fontId="0" fillId="0" borderId="0" xfId="48" applyFont="1" applyAlignment="1">
      <alignment/>
    </xf>
    <xf numFmtId="185" fontId="0" fillId="0" borderId="0" xfId="0" applyNumberFormat="1" applyFont="1" applyAlignment="1">
      <alignment/>
    </xf>
    <xf numFmtId="2" fontId="5" fillId="33" borderId="16" xfId="0" applyNumberFormat="1" applyFont="1" applyFill="1" applyBorder="1" applyAlignment="1">
      <alignment horizontal="center" wrapText="1"/>
    </xf>
    <xf numFmtId="3" fontId="21" fillId="33" borderId="16" xfId="0" applyNumberFormat="1" applyFont="1" applyFill="1" applyBorder="1" applyAlignment="1">
      <alignment/>
    </xf>
    <xf numFmtId="49" fontId="19" fillId="39" borderId="64" xfId="0" applyNumberFormat="1" applyFont="1" applyFill="1" applyBorder="1" applyAlignment="1">
      <alignment vertical="center"/>
    </xf>
    <xf numFmtId="0" fontId="14" fillId="39" borderId="6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49" fontId="4" fillId="34" borderId="16" xfId="0" applyNumberFormat="1" applyFont="1" applyFill="1" applyBorder="1" applyAlignment="1">
      <alignment wrapText="1"/>
    </xf>
    <xf numFmtId="0" fontId="4" fillId="40" borderId="16" xfId="0" applyFont="1" applyFill="1" applyBorder="1" applyAlignment="1">
      <alignment wrapText="1"/>
    </xf>
    <xf numFmtId="4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49" fontId="7" fillId="34" borderId="16" xfId="0" applyNumberFormat="1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190" fontId="5" fillId="0" borderId="16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tabSelected="1" zoomScale="136" zoomScaleNormal="136" zoomScalePageLayoutView="0" workbookViewId="0" topLeftCell="A1">
      <selection activeCell="G82" sqref="G82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38" t="s">
        <v>95</v>
      </c>
      <c r="D9" s="7"/>
      <c r="E9" s="150" t="s">
        <v>97</v>
      </c>
      <c r="F9" s="151"/>
      <c r="G9" s="8">
        <v>6000</v>
      </c>
    </row>
    <row r="10" spans="1:7" ht="38.25" customHeight="1">
      <c r="A10" s="5"/>
      <c r="B10" s="9" t="s">
        <v>1</v>
      </c>
      <c r="C10" s="10" t="s">
        <v>96</v>
      </c>
      <c r="D10" s="11"/>
      <c r="E10" s="148" t="s">
        <v>2</v>
      </c>
      <c r="F10" s="149"/>
      <c r="G10" s="13" t="s">
        <v>69</v>
      </c>
    </row>
    <row r="11" spans="1:7" ht="18" customHeight="1">
      <c r="A11" s="5"/>
      <c r="B11" s="9" t="s">
        <v>3</v>
      </c>
      <c r="C11" s="13" t="s">
        <v>4</v>
      </c>
      <c r="D11" s="11"/>
      <c r="E11" s="148" t="s">
        <v>98</v>
      </c>
      <c r="F11" s="149"/>
      <c r="G11" s="156">
        <v>600</v>
      </c>
    </row>
    <row r="12" spans="1:7" ht="11.25" customHeight="1">
      <c r="A12" s="5"/>
      <c r="B12" s="9" t="s">
        <v>5</v>
      </c>
      <c r="C12" s="14" t="s">
        <v>67</v>
      </c>
      <c r="D12" s="11"/>
      <c r="E12" s="15" t="s">
        <v>6</v>
      </c>
      <c r="F12" s="16"/>
      <c r="G12" s="139">
        <f>G11*G9</f>
        <v>3600000</v>
      </c>
    </row>
    <row r="13" spans="1:7" ht="11.25" customHeight="1">
      <c r="A13" s="5"/>
      <c r="B13" s="9" t="s">
        <v>7</v>
      </c>
      <c r="C13" s="13" t="s">
        <v>68</v>
      </c>
      <c r="D13" s="11"/>
      <c r="E13" s="148" t="s">
        <v>8</v>
      </c>
      <c r="F13" s="149"/>
      <c r="G13" s="13" t="s">
        <v>70</v>
      </c>
    </row>
    <row r="14" spans="1:7" ht="13.5" customHeight="1">
      <c r="A14" s="5"/>
      <c r="B14" s="9" t="s">
        <v>9</v>
      </c>
      <c r="C14" s="13" t="s">
        <v>68</v>
      </c>
      <c r="D14" s="11"/>
      <c r="E14" s="148" t="s">
        <v>10</v>
      </c>
      <c r="F14" s="149"/>
      <c r="G14" s="13" t="s">
        <v>71</v>
      </c>
    </row>
    <row r="15" spans="1:7" ht="25.5" customHeight="1">
      <c r="A15" s="5"/>
      <c r="B15" s="9" t="s">
        <v>11</v>
      </c>
      <c r="C15" s="18">
        <v>45015</v>
      </c>
      <c r="D15" s="11"/>
      <c r="E15" s="152" t="s">
        <v>12</v>
      </c>
      <c r="F15" s="153"/>
      <c r="G15" s="14" t="s">
        <v>72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54" t="s">
        <v>13</v>
      </c>
      <c r="C17" s="155"/>
      <c r="D17" s="155"/>
      <c r="E17" s="155"/>
      <c r="F17" s="155"/>
      <c r="G17" s="155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14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15</v>
      </c>
      <c r="C20" s="31" t="s">
        <v>16</v>
      </c>
      <c r="D20" s="31" t="s">
        <v>17</v>
      </c>
      <c r="E20" s="31" t="s">
        <v>18</v>
      </c>
      <c r="F20" s="31" t="s">
        <v>19</v>
      </c>
      <c r="G20" s="31" t="s">
        <v>20</v>
      </c>
    </row>
    <row r="21" spans="1:7" ht="12.75" customHeight="1">
      <c r="A21" s="24"/>
      <c r="B21" s="12" t="s">
        <v>73</v>
      </c>
      <c r="C21" s="32" t="s">
        <v>21</v>
      </c>
      <c r="D21" s="33">
        <v>1</v>
      </c>
      <c r="E21" s="12" t="s">
        <v>74</v>
      </c>
      <c r="F21" s="17">
        <v>25000</v>
      </c>
      <c r="G21" s="17">
        <f>(D21*F21)</f>
        <v>25000</v>
      </c>
    </row>
    <row r="22" spans="1:7" ht="12.75" customHeight="1">
      <c r="A22" s="24"/>
      <c r="B22" s="34" t="s">
        <v>22</v>
      </c>
      <c r="C22" s="35"/>
      <c r="D22" s="35"/>
      <c r="E22" s="35"/>
      <c r="F22" s="36"/>
      <c r="G22" s="37">
        <f>SUM(G21:G21)</f>
        <v>25000</v>
      </c>
    </row>
    <row r="23" spans="1:7" ht="12" customHeight="1">
      <c r="A23" s="2"/>
      <c r="B23" s="25"/>
      <c r="C23" s="27"/>
      <c r="D23" s="27"/>
      <c r="E23" s="27"/>
      <c r="F23" s="38"/>
      <c r="G23" s="38"/>
    </row>
    <row r="24" spans="1:7" ht="12" customHeight="1">
      <c r="A24" s="5"/>
      <c r="B24" s="39" t="s">
        <v>23</v>
      </c>
      <c r="C24" s="40"/>
      <c r="D24" s="41"/>
      <c r="E24" s="41"/>
      <c r="F24" s="42"/>
      <c r="G24" s="42"/>
    </row>
    <row r="25" spans="1:7" ht="24" customHeight="1">
      <c r="A25" s="5"/>
      <c r="B25" s="43" t="s">
        <v>15</v>
      </c>
      <c r="C25" s="44" t="s">
        <v>16</v>
      </c>
      <c r="D25" s="44" t="s">
        <v>17</v>
      </c>
      <c r="E25" s="43" t="s">
        <v>18</v>
      </c>
      <c r="F25" s="44" t="s">
        <v>19</v>
      </c>
      <c r="G25" s="43" t="s">
        <v>20</v>
      </c>
    </row>
    <row r="26" spans="1:7" ht="12" customHeight="1">
      <c r="A26" s="5"/>
      <c r="B26" s="45"/>
      <c r="C26" s="46"/>
      <c r="D26" s="46"/>
      <c r="E26" s="46"/>
      <c r="F26" s="45"/>
      <c r="G26" s="45"/>
    </row>
    <row r="27" spans="1:7" ht="12" customHeight="1">
      <c r="A27" s="5"/>
      <c r="B27" s="47" t="s">
        <v>24</v>
      </c>
      <c r="C27" s="48"/>
      <c r="D27" s="48"/>
      <c r="E27" s="48"/>
      <c r="F27" s="49"/>
      <c r="G27" s="49"/>
    </row>
    <row r="28" spans="1:7" ht="12" customHeight="1">
      <c r="A28" s="2"/>
      <c r="B28" s="50"/>
      <c r="C28" s="51"/>
      <c r="D28" s="51"/>
      <c r="E28" s="51"/>
      <c r="F28" s="52"/>
      <c r="G28" s="52"/>
    </row>
    <row r="29" spans="1:7" ht="12" customHeight="1">
      <c r="A29" s="5"/>
      <c r="B29" s="39" t="s">
        <v>25</v>
      </c>
      <c r="C29" s="40"/>
      <c r="D29" s="41"/>
      <c r="E29" s="41"/>
      <c r="F29" s="42"/>
      <c r="G29" s="42"/>
    </row>
    <row r="30" spans="1:7" ht="24" customHeight="1">
      <c r="A30" s="5"/>
      <c r="B30" s="53" t="s">
        <v>15</v>
      </c>
      <c r="C30" s="53" t="s">
        <v>16</v>
      </c>
      <c r="D30" s="53" t="s">
        <v>17</v>
      </c>
      <c r="E30" s="53" t="s">
        <v>18</v>
      </c>
      <c r="F30" s="54" t="s">
        <v>19</v>
      </c>
      <c r="G30" s="53" t="s">
        <v>20</v>
      </c>
    </row>
    <row r="31" spans="1:12" ht="12.75" customHeight="1">
      <c r="A31" s="24"/>
      <c r="B31" s="12" t="s">
        <v>28</v>
      </c>
      <c r="C31" s="32" t="s">
        <v>26</v>
      </c>
      <c r="D31" s="144">
        <v>0.0625</v>
      </c>
      <c r="E31" s="32" t="s">
        <v>75</v>
      </c>
      <c r="F31" s="139">
        <v>480000</v>
      </c>
      <c r="G31" s="17">
        <f>D31*F31</f>
        <v>30000</v>
      </c>
      <c r="J31" s="142"/>
      <c r="K31" s="142"/>
      <c r="L31" s="143"/>
    </row>
    <row r="32" spans="1:12" ht="12.75" customHeight="1">
      <c r="A32" s="24"/>
      <c r="B32" s="12" t="s">
        <v>76</v>
      </c>
      <c r="C32" s="32" t="s">
        <v>26</v>
      </c>
      <c r="D32" s="144">
        <v>0.19230769230769232</v>
      </c>
      <c r="E32" s="32" t="s">
        <v>75</v>
      </c>
      <c r="F32" s="139">
        <v>130000</v>
      </c>
      <c r="G32" s="17">
        <f aca="true" t="shared" si="0" ref="G32:G37">D32*F32</f>
        <v>25000</v>
      </c>
      <c r="J32" s="142"/>
      <c r="K32" s="142"/>
      <c r="L32" s="143"/>
    </row>
    <row r="33" spans="1:12" ht="12.75" customHeight="1">
      <c r="A33" s="24"/>
      <c r="B33" s="12" t="s">
        <v>77</v>
      </c>
      <c r="C33" s="32" t="s">
        <v>26</v>
      </c>
      <c r="D33" s="144">
        <v>0.125</v>
      </c>
      <c r="E33" s="32" t="s">
        <v>75</v>
      </c>
      <c r="F33" s="139">
        <v>160000</v>
      </c>
      <c r="G33" s="17">
        <f t="shared" si="0"/>
        <v>20000</v>
      </c>
      <c r="J33" s="142"/>
      <c r="K33" s="142"/>
      <c r="L33" s="143"/>
    </row>
    <row r="34" spans="1:12" ht="12.75" customHeight="1">
      <c r="A34" s="24"/>
      <c r="B34" s="12" t="s">
        <v>78</v>
      </c>
      <c r="C34" s="32" t="s">
        <v>26</v>
      </c>
      <c r="D34" s="144">
        <v>0.20833333333333334</v>
      </c>
      <c r="E34" s="32" t="s">
        <v>75</v>
      </c>
      <c r="F34" s="139">
        <v>90000</v>
      </c>
      <c r="G34" s="17">
        <f t="shared" si="0"/>
        <v>18750</v>
      </c>
      <c r="J34" s="142"/>
      <c r="K34" s="142"/>
      <c r="L34" s="143"/>
    </row>
    <row r="35" spans="1:12" ht="12.75" customHeight="1">
      <c r="A35" s="24"/>
      <c r="B35" s="12" t="s">
        <v>79</v>
      </c>
      <c r="C35" s="32" t="s">
        <v>26</v>
      </c>
      <c r="D35" s="144">
        <v>0.20833333333333334</v>
      </c>
      <c r="E35" s="32" t="s">
        <v>75</v>
      </c>
      <c r="F35" s="139">
        <v>180000</v>
      </c>
      <c r="G35" s="17">
        <f t="shared" si="0"/>
        <v>37500</v>
      </c>
      <c r="J35" s="142"/>
      <c r="K35" s="142"/>
      <c r="L35" s="143"/>
    </row>
    <row r="36" spans="1:12" ht="12.75" customHeight="1">
      <c r="A36" s="24"/>
      <c r="B36" s="12" t="s">
        <v>80</v>
      </c>
      <c r="C36" s="32" t="s">
        <v>26</v>
      </c>
      <c r="D36" s="144">
        <v>0.045</v>
      </c>
      <c r="E36" s="32" t="s">
        <v>81</v>
      </c>
      <c r="F36" s="139">
        <v>125000</v>
      </c>
      <c r="G36" s="17">
        <f t="shared" si="0"/>
        <v>5625</v>
      </c>
      <c r="J36" s="142"/>
      <c r="K36" s="142"/>
      <c r="L36" s="143"/>
    </row>
    <row r="37" spans="1:12" ht="25.5" customHeight="1">
      <c r="A37" s="24"/>
      <c r="B37" s="12" t="s">
        <v>82</v>
      </c>
      <c r="C37" s="32" t="s">
        <v>26</v>
      </c>
      <c r="D37" s="144">
        <v>0.057692307692307696</v>
      </c>
      <c r="E37" s="32" t="s">
        <v>27</v>
      </c>
      <c r="F37" s="139">
        <v>130000</v>
      </c>
      <c r="G37" s="17">
        <f t="shared" si="0"/>
        <v>7500</v>
      </c>
      <c r="J37" s="142"/>
      <c r="K37" s="142"/>
      <c r="L37" s="143"/>
    </row>
    <row r="38" spans="1:11" ht="12.75" customHeight="1">
      <c r="A38" s="5"/>
      <c r="B38" s="55" t="s">
        <v>29</v>
      </c>
      <c r="C38" s="56"/>
      <c r="D38" s="56"/>
      <c r="E38" s="56"/>
      <c r="F38" s="57"/>
      <c r="G38" s="58">
        <f>SUM(G31:G37)</f>
        <v>144375</v>
      </c>
      <c r="K38" s="142"/>
    </row>
    <row r="39" spans="1:7" ht="12" customHeight="1">
      <c r="A39" s="2"/>
      <c r="B39" s="50"/>
      <c r="C39" s="51"/>
      <c r="D39" s="51"/>
      <c r="E39" s="51"/>
      <c r="F39" s="52"/>
      <c r="G39" s="52"/>
    </row>
    <row r="40" spans="1:7" ht="12" customHeight="1">
      <c r="A40" s="5"/>
      <c r="B40" s="39" t="s">
        <v>30</v>
      </c>
      <c r="C40" s="40"/>
      <c r="D40" s="41"/>
      <c r="E40" s="41"/>
      <c r="F40" s="42"/>
      <c r="G40" s="42"/>
    </row>
    <row r="41" spans="1:11" ht="24" customHeight="1">
      <c r="A41" s="5"/>
      <c r="B41" s="54" t="s">
        <v>31</v>
      </c>
      <c r="C41" s="54" t="s">
        <v>32</v>
      </c>
      <c r="D41" s="54" t="s">
        <v>33</v>
      </c>
      <c r="E41" s="54" t="s">
        <v>18</v>
      </c>
      <c r="F41" s="54" t="s">
        <v>19</v>
      </c>
      <c r="G41" s="54" t="s">
        <v>20</v>
      </c>
      <c r="K41" s="137"/>
    </row>
    <row r="42" spans="1:11" ht="12.75" customHeight="1">
      <c r="A42" s="24"/>
      <c r="B42" s="59" t="s">
        <v>34</v>
      </c>
      <c r="C42" s="60"/>
      <c r="D42" s="60"/>
      <c r="E42" s="60"/>
      <c r="F42" s="60"/>
      <c r="G42" s="60"/>
      <c r="K42" s="137"/>
    </row>
    <row r="43" spans="1:8" ht="12.75" customHeight="1">
      <c r="A43" s="24"/>
      <c r="B43" s="15" t="s">
        <v>92</v>
      </c>
      <c r="C43" s="61" t="s">
        <v>37</v>
      </c>
      <c r="D43" s="62">
        <v>35</v>
      </c>
      <c r="E43" s="61" t="s">
        <v>83</v>
      </c>
      <c r="F43" s="145">
        <v>4639</v>
      </c>
      <c r="G43" s="140">
        <f>D43*F43*1.19</f>
        <v>193214.35</v>
      </c>
      <c r="H43" s="141"/>
    </row>
    <row r="44" spans="1:7" ht="12.75" customHeight="1">
      <c r="A44" s="24"/>
      <c r="B44" s="15"/>
      <c r="C44" s="61"/>
      <c r="D44" s="62"/>
      <c r="E44" s="61"/>
      <c r="F44" s="145"/>
      <c r="G44" s="63"/>
    </row>
    <row r="45" spans="1:7" ht="12.75" customHeight="1">
      <c r="A45" s="24"/>
      <c r="B45" s="64" t="s">
        <v>35</v>
      </c>
      <c r="C45" s="65"/>
      <c r="D45" s="16"/>
      <c r="E45" s="65"/>
      <c r="F45" s="145"/>
      <c r="G45" s="63">
        <f aca="true" t="shared" si="1" ref="G45:G53">D45*F45*1.19</f>
        <v>0</v>
      </c>
    </row>
    <row r="46" spans="1:7" ht="12.75" customHeight="1">
      <c r="A46" s="24"/>
      <c r="B46" s="15" t="s">
        <v>93</v>
      </c>
      <c r="C46" s="61" t="s">
        <v>36</v>
      </c>
      <c r="D46" s="62">
        <v>340</v>
      </c>
      <c r="E46" s="61" t="s">
        <v>84</v>
      </c>
      <c r="F46" s="145">
        <v>909.16</v>
      </c>
      <c r="G46" s="63">
        <f t="shared" si="1"/>
        <v>367846.13599999994</v>
      </c>
    </row>
    <row r="47" spans="1:7" ht="12.75" customHeight="1">
      <c r="A47" s="24"/>
      <c r="B47" s="15" t="s">
        <v>85</v>
      </c>
      <c r="C47" s="61" t="s">
        <v>36</v>
      </c>
      <c r="D47" s="62">
        <v>300</v>
      </c>
      <c r="E47" s="61" t="s">
        <v>84</v>
      </c>
      <c r="F47" s="145">
        <v>969.8499999999999</v>
      </c>
      <c r="G47" s="63">
        <f t="shared" si="1"/>
        <v>346236.45</v>
      </c>
    </row>
    <row r="48" spans="1:7" ht="12.75" customHeight="1">
      <c r="A48" s="24"/>
      <c r="B48" s="15" t="s">
        <v>86</v>
      </c>
      <c r="C48" s="61" t="s">
        <v>36</v>
      </c>
      <c r="D48" s="62">
        <v>150</v>
      </c>
      <c r="E48" s="61" t="s">
        <v>84</v>
      </c>
      <c r="F48" s="145">
        <v>1122.1699999999998</v>
      </c>
      <c r="G48" s="63">
        <f t="shared" si="1"/>
        <v>200307.34499999994</v>
      </c>
    </row>
    <row r="49" spans="1:7" ht="12.75" customHeight="1">
      <c r="A49" s="24"/>
      <c r="B49" s="15" t="s">
        <v>87</v>
      </c>
      <c r="C49" s="61" t="s">
        <v>37</v>
      </c>
      <c r="D49" s="62">
        <v>1000</v>
      </c>
      <c r="E49" s="61" t="s">
        <v>83</v>
      </c>
      <c r="F49" s="145">
        <f>145*1.19</f>
        <v>172.54999999999998</v>
      </c>
      <c r="G49" s="63">
        <f t="shared" si="1"/>
        <v>205334.49999999994</v>
      </c>
    </row>
    <row r="50" spans="1:7" ht="12.75" customHeight="1">
      <c r="A50" s="24"/>
      <c r="B50" s="64" t="s">
        <v>38</v>
      </c>
      <c r="C50" s="65"/>
      <c r="D50" s="16"/>
      <c r="E50" s="65"/>
      <c r="F50" s="145"/>
      <c r="G50" s="63">
        <f t="shared" si="1"/>
        <v>0</v>
      </c>
    </row>
    <row r="51" spans="1:7" ht="12.75" customHeight="1">
      <c r="A51" s="24"/>
      <c r="B51" s="15" t="s">
        <v>88</v>
      </c>
      <c r="C51" s="61" t="s">
        <v>89</v>
      </c>
      <c r="D51" s="62">
        <v>0.15</v>
      </c>
      <c r="E51" s="61" t="s">
        <v>90</v>
      </c>
      <c r="F51" s="145">
        <f>143910/4</f>
        <v>35977.5</v>
      </c>
      <c r="G51" s="63">
        <f t="shared" si="1"/>
        <v>6421.983749999999</v>
      </c>
    </row>
    <row r="52" spans="1:7" ht="12.75" customHeight="1">
      <c r="A52" s="24"/>
      <c r="B52" s="15" t="s">
        <v>91</v>
      </c>
      <c r="C52" s="61" t="s">
        <v>89</v>
      </c>
      <c r="D52" s="62">
        <v>0.5</v>
      </c>
      <c r="E52" s="61"/>
      <c r="F52" s="145">
        <f>19500*1.19</f>
        <v>23205</v>
      </c>
      <c r="G52" s="63">
        <f t="shared" si="1"/>
        <v>13806.974999999999</v>
      </c>
    </row>
    <row r="53" spans="1:7" ht="12.75" customHeight="1">
      <c r="A53" s="24"/>
      <c r="B53" s="15" t="s">
        <v>94</v>
      </c>
      <c r="C53" s="61" t="s">
        <v>89</v>
      </c>
      <c r="D53" s="62">
        <v>3</v>
      </c>
      <c r="E53" s="61"/>
      <c r="F53" s="145">
        <f>8800*1.19</f>
        <v>10472</v>
      </c>
      <c r="G53" s="63">
        <f t="shared" si="1"/>
        <v>37385.04</v>
      </c>
    </row>
    <row r="54" spans="1:7" ht="12.75" customHeight="1">
      <c r="A54" s="24"/>
      <c r="B54" s="64" t="s">
        <v>39</v>
      </c>
      <c r="C54" s="65"/>
      <c r="D54" s="16"/>
      <c r="E54" s="65"/>
      <c r="F54" s="145"/>
      <c r="G54" s="63"/>
    </row>
    <row r="55" spans="1:7" ht="12.75" customHeight="1">
      <c r="A55" s="24"/>
      <c r="B55" s="66"/>
      <c r="C55" s="67"/>
      <c r="D55" s="68"/>
      <c r="E55" s="67"/>
      <c r="F55" s="69"/>
      <c r="G55" s="69"/>
    </row>
    <row r="56" spans="1:7" ht="13.5" customHeight="1">
      <c r="A56" s="5"/>
      <c r="B56" s="70" t="s">
        <v>40</v>
      </c>
      <c r="C56" s="71"/>
      <c r="D56" s="71"/>
      <c r="E56" s="71"/>
      <c r="F56" s="72"/>
      <c r="G56" s="73">
        <f>SUM(G42:G55)</f>
        <v>1370552.77975</v>
      </c>
    </row>
    <row r="57" spans="1:7" ht="12" customHeight="1">
      <c r="A57" s="2"/>
      <c r="B57" s="50"/>
      <c r="C57" s="51"/>
      <c r="D57" s="51"/>
      <c r="E57" s="74"/>
      <c r="F57" s="52"/>
      <c r="G57" s="52"/>
    </row>
    <row r="58" spans="1:7" ht="12" customHeight="1">
      <c r="A58" s="5"/>
      <c r="B58" s="39" t="s">
        <v>41</v>
      </c>
      <c r="C58" s="40"/>
      <c r="D58" s="41"/>
      <c r="E58" s="41"/>
      <c r="F58" s="42"/>
      <c r="G58" s="42"/>
    </row>
    <row r="59" spans="1:7" ht="24" customHeight="1">
      <c r="A59" s="5"/>
      <c r="B59" s="53" t="s">
        <v>42</v>
      </c>
      <c r="C59" s="54" t="s">
        <v>32</v>
      </c>
      <c r="D59" s="54" t="s">
        <v>33</v>
      </c>
      <c r="E59" s="53" t="s">
        <v>18</v>
      </c>
      <c r="F59" s="54" t="s">
        <v>19</v>
      </c>
      <c r="G59" s="53" t="s">
        <v>20</v>
      </c>
    </row>
    <row r="60" spans="1:7" ht="12.75" customHeight="1">
      <c r="A60" s="24"/>
      <c r="B60" s="12"/>
      <c r="C60" s="61"/>
      <c r="D60" s="63"/>
      <c r="E60" s="32"/>
      <c r="F60" s="75"/>
      <c r="G60" s="63"/>
    </row>
    <row r="61" spans="1:7" ht="13.5" customHeight="1">
      <c r="A61" s="5"/>
      <c r="B61" s="76" t="s">
        <v>43</v>
      </c>
      <c r="C61" s="77"/>
      <c r="D61" s="77"/>
      <c r="E61" s="77"/>
      <c r="F61" s="78"/>
      <c r="G61" s="79">
        <f>SUM(G60)</f>
        <v>0</v>
      </c>
    </row>
    <row r="62" spans="1:7" ht="12" customHeight="1">
      <c r="A62" s="2"/>
      <c r="B62" s="96"/>
      <c r="C62" s="96"/>
      <c r="D62" s="96"/>
      <c r="E62" s="96"/>
      <c r="F62" s="97"/>
      <c r="G62" s="97"/>
    </row>
    <row r="63" spans="1:7" ht="12" customHeight="1">
      <c r="A63" s="93"/>
      <c r="B63" s="98" t="s">
        <v>44</v>
      </c>
      <c r="C63" s="99"/>
      <c r="D63" s="99"/>
      <c r="E63" s="99"/>
      <c r="F63" s="99"/>
      <c r="G63" s="100">
        <f>G22+G38+G56+G61</f>
        <v>1539927.77975</v>
      </c>
    </row>
    <row r="64" spans="1:7" ht="12" customHeight="1">
      <c r="A64" s="93"/>
      <c r="B64" s="101" t="s">
        <v>45</v>
      </c>
      <c r="C64" s="81"/>
      <c r="D64" s="81"/>
      <c r="E64" s="81"/>
      <c r="F64" s="81"/>
      <c r="G64" s="102">
        <f>G63*0.05</f>
        <v>76996.3889875</v>
      </c>
    </row>
    <row r="65" spans="1:7" ht="12" customHeight="1">
      <c r="A65" s="93"/>
      <c r="B65" s="103" t="s">
        <v>46</v>
      </c>
      <c r="C65" s="80"/>
      <c r="D65" s="80"/>
      <c r="E65" s="80"/>
      <c r="F65" s="80"/>
      <c r="G65" s="104">
        <f>G64+G63</f>
        <v>1616924.1687375</v>
      </c>
    </row>
    <row r="66" spans="1:7" ht="12" customHeight="1">
      <c r="A66" s="93"/>
      <c r="B66" s="101" t="s">
        <v>47</v>
      </c>
      <c r="C66" s="81"/>
      <c r="D66" s="81"/>
      <c r="E66" s="81"/>
      <c r="F66" s="81"/>
      <c r="G66" s="102">
        <f>G12</f>
        <v>3600000</v>
      </c>
    </row>
    <row r="67" spans="1:7" ht="12" customHeight="1">
      <c r="A67" s="93"/>
      <c r="B67" s="105" t="s">
        <v>48</v>
      </c>
      <c r="C67" s="106"/>
      <c r="D67" s="106"/>
      <c r="E67" s="106"/>
      <c r="F67" s="106"/>
      <c r="G67" s="107">
        <f>G66-G65</f>
        <v>1983075.8312625</v>
      </c>
    </row>
    <row r="68" spans="1:7" ht="12" customHeight="1">
      <c r="A68" s="93"/>
      <c r="B68" s="94" t="s">
        <v>49</v>
      </c>
      <c r="C68" s="95"/>
      <c r="D68" s="95"/>
      <c r="E68" s="95"/>
      <c r="F68" s="95"/>
      <c r="G68" s="90"/>
    </row>
    <row r="69" spans="1:7" ht="12.75" customHeight="1" thickBot="1">
      <c r="A69" s="93"/>
      <c r="B69" s="108"/>
      <c r="C69" s="95"/>
      <c r="D69" s="95"/>
      <c r="E69" s="95"/>
      <c r="F69" s="95"/>
      <c r="G69" s="90"/>
    </row>
    <row r="70" spans="1:7" ht="12" customHeight="1">
      <c r="A70" s="93"/>
      <c r="B70" s="120" t="s">
        <v>50</v>
      </c>
      <c r="C70" s="121"/>
      <c r="D70" s="121"/>
      <c r="E70" s="121"/>
      <c r="F70" s="122"/>
      <c r="G70" s="90"/>
    </row>
    <row r="71" spans="1:7" ht="12" customHeight="1">
      <c r="A71" s="93"/>
      <c r="B71" s="123" t="s">
        <v>51</v>
      </c>
      <c r="C71" s="92"/>
      <c r="D71" s="92"/>
      <c r="E71" s="92"/>
      <c r="F71" s="124"/>
      <c r="G71" s="90"/>
    </row>
    <row r="72" spans="1:7" ht="12" customHeight="1">
      <c r="A72" s="93"/>
      <c r="B72" s="123" t="s">
        <v>52</v>
      </c>
      <c r="C72" s="92"/>
      <c r="D72" s="92"/>
      <c r="E72" s="92"/>
      <c r="F72" s="124"/>
      <c r="G72" s="90"/>
    </row>
    <row r="73" spans="1:7" ht="12" customHeight="1">
      <c r="A73" s="93"/>
      <c r="B73" s="123" t="s">
        <v>53</v>
      </c>
      <c r="C73" s="92"/>
      <c r="D73" s="92"/>
      <c r="E73" s="92"/>
      <c r="F73" s="124"/>
      <c r="G73" s="90"/>
    </row>
    <row r="74" spans="1:7" ht="12" customHeight="1">
      <c r="A74" s="93"/>
      <c r="B74" s="123" t="s">
        <v>54</v>
      </c>
      <c r="C74" s="92"/>
      <c r="D74" s="92"/>
      <c r="E74" s="92"/>
      <c r="F74" s="124"/>
      <c r="G74" s="90"/>
    </row>
    <row r="75" spans="1:7" ht="12" customHeight="1">
      <c r="A75" s="93"/>
      <c r="B75" s="123" t="s">
        <v>55</v>
      </c>
      <c r="C75" s="92"/>
      <c r="D75" s="92"/>
      <c r="E75" s="92"/>
      <c r="F75" s="124"/>
      <c r="G75" s="90"/>
    </row>
    <row r="76" spans="1:7" ht="12.75" customHeight="1" thickBot="1">
      <c r="A76" s="93"/>
      <c r="B76" s="125" t="s">
        <v>56</v>
      </c>
      <c r="C76" s="126"/>
      <c r="D76" s="126"/>
      <c r="E76" s="126"/>
      <c r="F76" s="127"/>
      <c r="G76" s="90"/>
    </row>
    <row r="77" spans="1:7" ht="12.75" customHeight="1">
      <c r="A77" s="93"/>
      <c r="B77" s="118"/>
      <c r="C77" s="92"/>
      <c r="D77" s="92"/>
      <c r="E77" s="92"/>
      <c r="F77" s="92"/>
      <c r="G77" s="90"/>
    </row>
    <row r="78" spans="1:7" ht="15" customHeight="1" thickBot="1">
      <c r="A78" s="93"/>
      <c r="B78" s="146" t="s">
        <v>57</v>
      </c>
      <c r="C78" s="147"/>
      <c r="D78" s="117"/>
      <c r="E78" s="83"/>
      <c r="F78" s="83"/>
      <c r="G78" s="90"/>
    </row>
    <row r="79" spans="1:7" ht="12" customHeight="1">
      <c r="A79" s="93"/>
      <c r="B79" s="110" t="s">
        <v>42</v>
      </c>
      <c r="C79" s="84" t="s">
        <v>58</v>
      </c>
      <c r="D79" s="111" t="s">
        <v>59</v>
      </c>
      <c r="E79" s="83"/>
      <c r="F79" s="83"/>
      <c r="G79" s="90"/>
    </row>
    <row r="80" spans="1:7" ht="12" customHeight="1">
      <c r="A80" s="93"/>
      <c r="B80" s="112" t="s">
        <v>60</v>
      </c>
      <c r="C80" s="85">
        <f>G22</f>
        <v>25000</v>
      </c>
      <c r="D80" s="113">
        <f>(C80/C86)</f>
        <v>0.01445567863102682</v>
      </c>
      <c r="E80" s="83"/>
      <c r="F80" s="83"/>
      <c r="G80" s="90"/>
    </row>
    <row r="81" spans="1:7" ht="12" customHeight="1">
      <c r="A81" s="93"/>
      <c r="B81" s="112" t="s">
        <v>61</v>
      </c>
      <c r="C81" s="86">
        <v>0</v>
      </c>
      <c r="D81" s="113">
        <v>0</v>
      </c>
      <c r="E81" s="83"/>
      <c r="F81" s="83"/>
      <c r="G81" s="90"/>
    </row>
    <row r="82" spans="1:7" ht="12" customHeight="1">
      <c r="A82" s="93"/>
      <c r="B82" s="112" t="s">
        <v>62</v>
      </c>
      <c r="C82" s="85">
        <f>G38</f>
        <v>144375</v>
      </c>
      <c r="D82" s="113">
        <f>(C82/C86)</f>
        <v>0.08348154409417989</v>
      </c>
      <c r="E82" s="83"/>
      <c r="F82" s="83"/>
      <c r="G82" s="90"/>
    </row>
    <row r="83" spans="1:7" ht="12" customHeight="1">
      <c r="A83" s="93"/>
      <c r="B83" s="112" t="s">
        <v>31</v>
      </c>
      <c r="C83" s="85">
        <f>G56</f>
        <v>1370552.77975</v>
      </c>
      <c r="D83" s="113">
        <f>(C83/C86)</f>
        <v>0.7924908212370593</v>
      </c>
      <c r="E83" s="83"/>
      <c r="F83" s="83"/>
      <c r="G83" s="90"/>
    </row>
    <row r="84" spans="1:7" ht="12" customHeight="1">
      <c r="A84" s="93"/>
      <c r="B84" s="112" t="s">
        <v>63</v>
      </c>
      <c r="C84" s="87">
        <v>112500</v>
      </c>
      <c r="D84" s="113">
        <f>(C84/C86)</f>
        <v>0.06505055383962069</v>
      </c>
      <c r="E84" s="89"/>
      <c r="F84" s="89"/>
      <c r="G84" s="90"/>
    </row>
    <row r="85" spans="1:7" ht="12" customHeight="1">
      <c r="A85" s="93"/>
      <c r="B85" s="112" t="s">
        <v>64</v>
      </c>
      <c r="C85" s="87">
        <f>G64</f>
        <v>76996.3889875</v>
      </c>
      <c r="D85" s="113">
        <f>(C85/C86)</f>
        <v>0.044521402198113305</v>
      </c>
      <c r="E85" s="89"/>
      <c r="F85" s="89"/>
      <c r="G85" s="90"/>
    </row>
    <row r="86" spans="1:7" ht="12.75" customHeight="1" thickBot="1">
      <c r="A86" s="93"/>
      <c r="B86" s="114" t="s">
        <v>65</v>
      </c>
      <c r="C86" s="115">
        <f>SUM(C80:C85)</f>
        <v>1729424.1687375</v>
      </c>
      <c r="D86" s="116">
        <f>SUM(D80:D85)</f>
        <v>1</v>
      </c>
      <c r="E86" s="89"/>
      <c r="F86" s="89"/>
      <c r="G86" s="90"/>
    </row>
    <row r="87" spans="1:7" ht="12" customHeight="1">
      <c r="A87" s="93"/>
      <c r="B87" s="108"/>
      <c r="C87" s="95"/>
      <c r="D87" s="95"/>
      <c r="E87" s="95"/>
      <c r="F87" s="95"/>
      <c r="G87" s="90"/>
    </row>
    <row r="88" spans="1:7" ht="12.75" customHeight="1">
      <c r="A88" s="93"/>
      <c r="B88" s="109"/>
      <c r="C88" s="95"/>
      <c r="D88" s="95"/>
      <c r="E88" s="95"/>
      <c r="F88" s="95"/>
      <c r="G88" s="90"/>
    </row>
    <row r="89" spans="1:7" ht="12" customHeight="1" thickBot="1">
      <c r="A89" s="82"/>
      <c r="B89" s="129"/>
      <c r="C89" s="130" t="s">
        <v>99</v>
      </c>
      <c r="D89" s="131"/>
      <c r="E89" s="132"/>
      <c r="F89" s="88"/>
      <c r="G89" s="90"/>
    </row>
    <row r="90" spans="1:7" ht="12" customHeight="1">
      <c r="A90" s="93"/>
      <c r="B90" s="133" t="s">
        <v>100</v>
      </c>
      <c r="C90" s="134">
        <v>5000</v>
      </c>
      <c r="D90" s="134">
        <v>6000</v>
      </c>
      <c r="E90" s="135">
        <v>7000</v>
      </c>
      <c r="F90" s="128"/>
      <c r="G90" s="91"/>
    </row>
    <row r="91" spans="1:7" ht="12.75" customHeight="1" thickBot="1">
      <c r="A91" s="93"/>
      <c r="B91" s="114" t="s">
        <v>101</v>
      </c>
      <c r="C91" s="115">
        <f>(G65/C90)</f>
        <v>323.3848337475</v>
      </c>
      <c r="D91" s="115">
        <f>(G65/D90)</f>
        <v>269.48736145624997</v>
      </c>
      <c r="E91" s="136">
        <f>(G65/E90)</f>
        <v>230.9891669625</v>
      </c>
      <c r="F91" s="128"/>
      <c r="G91" s="91"/>
    </row>
    <row r="92" spans="1:7" ht="15" customHeight="1">
      <c r="A92" s="93"/>
      <c r="B92" s="119" t="s">
        <v>66</v>
      </c>
      <c r="C92" s="92"/>
      <c r="D92" s="92"/>
      <c r="E92" s="92"/>
      <c r="F92" s="92"/>
      <c r="G92" s="92"/>
    </row>
  </sheetData>
  <sheetProtection/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2023-03-31T15:45:46Z</dcterms:modified>
  <cp:category/>
  <cp:version/>
  <cp:contentType/>
  <cp:contentStatus/>
</cp:coreProperties>
</file>