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diaz\Desktop\Asistencia Financiera 2022\Fichas técnicas 2023\Fichas técnicas área Paillaco\"/>
    </mc:Choice>
  </mc:AlternateContent>
  <bookViews>
    <workbookView xWindow="0" yWindow="0" windowWidth="20490" windowHeight="7650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G8" i="1" l="1"/>
  <c r="F44" i="1"/>
  <c r="F43" i="1"/>
  <c r="F42" i="1"/>
  <c r="G39" i="1"/>
  <c r="F41" i="1"/>
  <c r="F40" i="1"/>
  <c r="F39" i="1"/>
  <c r="G17" i="1"/>
  <c r="E86" i="1" l="1"/>
  <c r="C86" i="1"/>
  <c r="D86" i="1"/>
  <c r="C77" i="1"/>
  <c r="G40" i="1"/>
  <c r="G41" i="1"/>
  <c r="G42" i="1"/>
  <c r="G43" i="1"/>
  <c r="G44" i="1"/>
  <c r="G45" i="1"/>
  <c r="G47" i="1"/>
  <c r="G49" i="1"/>
  <c r="G50" i="1"/>
  <c r="G52" i="1"/>
  <c r="G63" i="1"/>
  <c r="G58" i="1"/>
  <c r="C80" i="1"/>
  <c r="G33" i="1"/>
  <c r="G34" i="1"/>
  <c r="C78" i="1"/>
  <c r="G23" i="1"/>
  <c r="G22" i="1"/>
  <c r="G21" i="1"/>
  <c r="G20" i="1"/>
  <c r="G19" i="1"/>
  <c r="G18" i="1"/>
  <c r="G24" i="1"/>
  <c r="G53" i="1" l="1"/>
  <c r="C79" i="1" s="1"/>
  <c r="C76" i="1"/>
  <c r="G60" i="1" l="1"/>
  <c r="G61" i="1" s="1"/>
  <c r="C81" i="1" s="1"/>
  <c r="C82" i="1" l="1"/>
  <c r="D81" i="1" s="1"/>
  <c r="G62" i="1"/>
  <c r="D87" i="1" l="1"/>
  <c r="E87" i="1"/>
  <c r="G64" i="1"/>
  <c r="C87" i="1"/>
  <c r="D80" i="1"/>
  <c r="D78" i="1"/>
  <c r="D79" i="1"/>
  <c r="D76" i="1"/>
  <c r="D82" i="1" l="1"/>
</calcChain>
</file>

<file path=xl/sharedStrings.xml><?xml version="1.0" encoding="utf-8"?>
<sst xmlns="http://schemas.openxmlformats.org/spreadsheetml/2006/main" count="151" uniqueCount="109">
  <si>
    <t>VARIEDAD</t>
  </si>
  <si>
    <t>FECHA ESTIMADA  PRECIO VENTA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</si>
  <si>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</si>
  <si>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</si>
  <si>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</si>
  <si>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</si>
  <si>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</si>
  <si>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</si>
  <si>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</si>
  <si>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</si>
  <si>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</t>
  </si>
  <si>
    <t xml:space="preserve"> Precio Unitario ($) </t>
  </si>
  <si>
    <t xml:space="preserve"> Sub Total ($) </t>
  </si>
  <si>
    <t>Lavado</t>
  </si>
  <si>
    <t>JH</t>
  </si>
  <si>
    <t>Poda y amarre</t>
  </si>
  <si>
    <t>Reparación sistema de conducción</t>
  </si>
  <si>
    <t>Riego por surco</t>
  </si>
  <si>
    <t>Aplicación fertilizantes</t>
  </si>
  <si>
    <t>Aplicación fitosanitarios</t>
  </si>
  <si>
    <t>cosecheros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</si>
  <si>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</si>
  <si>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</si>
  <si>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</si>
  <si>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</si>
  <si>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</si>
  <si>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</si>
  <si>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</si>
  <si>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FERTILIZANTES</t>
  </si>
  <si>
    <t>Kg</t>
  </si>
  <si>
    <t>Superfosfato Triple</t>
  </si>
  <si>
    <t>Muriato de Potasio</t>
  </si>
  <si>
    <t>Aminoac (Terra Sorb Foliar)</t>
  </si>
  <si>
    <t>Ab Foliar Des.Veg. (Aminoquelant ca)</t>
  </si>
  <si>
    <t>Ab Foliar Des.fruto (Maxifrut)</t>
  </si>
  <si>
    <t>HERBICIDAS</t>
  </si>
  <si>
    <t>INSECTICIDA</t>
  </si>
  <si>
    <t>Balazo</t>
  </si>
  <si>
    <t>sobre</t>
  </si>
  <si>
    <t>FUNGICIDA</t>
  </si>
  <si>
    <t>Fungicida (Agro Cu 50)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</si>
  <si>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</si>
  <si>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</si>
  <si>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</si>
  <si>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</si>
  <si>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</si>
  <si>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</si>
  <si>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</si>
  <si>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</si>
  <si>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</si>
  <si>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</si>
  <si>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</si>
  <si>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</si>
  <si>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</si>
  <si>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</si>
  <si>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</si>
  <si>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RUBRO O CULTIVO</t>
  </si>
  <si>
    <t>NIVEL TECNOLÓGICO</t>
  </si>
  <si>
    <t>REGIÓN</t>
  </si>
  <si>
    <t>ÁREA</t>
  </si>
  <si>
    <t>INGRESO ESPERADO, CON IVA ($)</t>
  </si>
  <si>
    <t>DESTINO PRODUCCIÓN</t>
  </si>
  <si>
    <t>FRAMBUESA</t>
  </si>
  <si>
    <t>MEEKER</t>
  </si>
  <si>
    <t>ALTO</t>
  </si>
  <si>
    <t>DE LOS RIOS</t>
  </si>
  <si>
    <t>EMPRESA EXPORTADORA</t>
  </si>
  <si>
    <t>HELADAS</t>
  </si>
  <si>
    <t>Dic-Abr</t>
  </si>
  <si>
    <t>Dic-Mar</t>
  </si>
  <si>
    <t>PRECIO ESPERADO ($/t)</t>
  </si>
  <si>
    <t>RENDIMIENTO (t/ha)</t>
  </si>
  <si>
    <t>COSTOS DIRECTOS DE PRODUCCIÓN POR HECTÁREA (INCLUYE IVA)</t>
  </si>
  <si>
    <t>Jun-Ago</t>
  </si>
  <si>
    <t>Jul</t>
  </si>
  <si>
    <t>Noviembre</t>
  </si>
  <si>
    <t>Sep-Mar</t>
  </si>
  <si>
    <t>Jun-Ene</t>
  </si>
  <si>
    <t>Jun-Feb</t>
  </si>
  <si>
    <t>Oct-Nov</t>
  </si>
  <si>
    <t>Mayo</t>
  </si>
  <si>
    <t>Sep-Feb</t>
  </si>
  <si>
    <t>Ago-Dic</t>
  </si>
  <si>
    <t>Ago-Oct</t>
  </si>
  <si>
    <t>Unidad (Kg/l/u)</t>
  </si>
  <si>
    <t>Cantidad (Kg/l/u)</t>
  </si>
  <si>
    <t>l</t>
  </si>
  <si>
    <t>Fuente: INDAP</t>
  </si>
  <si>
    <t>May-Ago</t>
  </si>
  <si>
    <t>PAILLACO</t>
  </si>
  <si>
    <t>Notas:</t>
  </si>
  <si>
    <t>Can 27</t>
  </si>
  <si>
    <t>Kazaro</t>
  </si>
  <si>
    <t>Li700</t>
  </si>
  <si>
    <t>Yeso pellet</t>
  </si>
  <si>
    <t xml:space="preserve">PAILLACO - LOS LAGOS 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</si>
  <si>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</si>
  <si>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</si>
  <si>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</si>
  <si>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</si>
  <si>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</si>
  <si>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</si>
  <si>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</si>
  <si>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</si>
  <si>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</si>
  <si>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</si>
  <si>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Costo unitario ($/Kg)</t>
  </si>
  <si>
    <t>(*): Este valor representa el valor mìnimo de venta del producto</t>
  </si>
  <si>
    <t>Rendimiento (ton/ha)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</si>
</sst>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_-;\-* #,##0.00_-;_-* &quot;-&quot;??_-;_-@_-"/>
    <numFmt numFmtId="167" formatCode="_-* #,##0_-;\-* #,##0_-;_-* &quot;-&quot;??_-;_-@_-"/>
    <numFmt numFmtId="168" formatCode="[$-C0A]mmmm\-yy;@"/>
    <numFmt numFmtId="169" formatCode="&quot; &quot;* #,##0&quot; &quot;;&quot; &quot;* &quot;-&quot;#,##0&quot; &quot;;&quot; &quot;* &quot;- &quot;"/>
    <numFmt numFmtId="170" formatCode="#,##0.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b/>
      <sz val="7"/>
      <color indexed="9"/>
      <name val="Calibri"/>
      <family val="2"/>
    </font>
    <font>
      <sz val="7"/>
      <name val="Calibri"/>
      <family val="2"/>
    </font>
    <font>
      <b/>
      <i/>
      <sz val="7"/>
      <color indexed="9"/>
      <name val="Calibri"/>
      <family val="2"/>
    </font>
    <font>
      <b/>
      <i/>
      <sz val="7"/>
      <color indexed="8"/>
      <name val="Calibri"/>
      <family val="2"/>
    </font>
    <font>
      <sz val="7"/>
      <color indexed="9"/>
      <name val="Calibri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8"/>
      <name val="Calibri"/>
      <family val="2"/>
    </font>
    <font>
      <sz val="8"/>
      <color indexed="9"/>
      <name val="Calibri"/>
      <family val="2"/>
    </font>
    <font>
      <b/>
      <sz val="7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4CB3B0"/>
        <bgColor indexed="64"/>
      </patternFill>
    </fill>
    <fill>
      <patternFill patternType="solid">
        <fgColor rgb="FFFF891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" fillId="0" borderId="0" applyNumberFormat="0" applyFill="0" applyBorder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1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7" fontId="3" fillId="0" borderId="1" xfId="1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7" fontId="3" fillId="0" borderId="0" xfId="1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67" fontId="3" fillId="0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67" fontId="6" fillId="3" borderId="1" xfId="1" applyNumberFormat="1" applyFont="1" applyFill="1" applyBorder="1" applyAlignment="1">
      <alignment horizontal="center" vertical="center" wrapText="1"/>
    </xf>
    <xf numFmtId="167" fontId="6" fillId="3" borderId="1" xfId="1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167" fontId="10" fillId="3" borderId="1" xfId="1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7" fontId="6" fillId="3" borderId="1" xfId="1" applyNumberFormat="1" applyFont="1" applyFill="1" applyBorder="1" applyAlignment="1">
      <alignment vertical="center"/>
    </xf>
    <xf numFmtId="167" fontId="10" fillId="3" borderId="1" xfId="1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167" fontId="10" fillId="3" borderId="3" xfId="1" applyNumberFormat="1" applyFont="1" applyFill="1" applyBorder="1" applyAlignment="1">
      <alignment vertical="center"/>
    </xf>
    <xf numFmtId="167" fontId="10" fillId="3" borderId="4" xfId="1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167" fontId="10" fillId="4" borderId="3" xfId="1" applyNumberFormat="1" applyFont="1" applyFill="1" applyBorder="1" applyAlignment="1">
      <alignment vertical="center"/>
    </xf>
    <xf numFmtId="167" fontId="10" fillId="4" borderId="4" xfId="1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1" fillId="2" borderId="0" xfId="5" applyFont="1" applyFill="1" applyBorder="1" applyAlignment="1"/>
    <xf numFmtId="0" fontId="3" fillId="5" borderId="5" xfId="5" applyFont="1" applyFill="1" applyBorder="1" applyAlignment="1"/>
    <xf numFmtId="0" fontId="3" fillId="0" borderId="0" xfId="5" applyFont="1" applyFill="1" applyBorder="1" applyAlignment="1"/>
    <xf numFmtId="49" fontId="13" fillId="6" borderId="6" xfId="5" applyNumberFormat="1" applyFont="1" applyFill="1" applyBorder="1" applyAlignment="1">
      <alignment vertical="center"/>
    </xf>
    <xf numFmtId="49" fontId="13" fillId="6" borderId="7" xfId="5" applyNumberFormat="1" applyFont="1" applyFill="1" applyBorder="1" applyAlignment="1">
      <alignment vertical="center"/>
    </xf>
    <xf numFmtId="49" fontId="3" fillId="6" borderId="8" xfId="5" applyNumberFormat="1" applyFont="1" applyFill="1" applyBorder="1" applyAlignment="1"/>
    <xf numFmtId="49" fontId="13" fillId="2" borderId="9" xfId="5" applyNumberFormat="1" applyFont="1" applyFill="1" applyBorder="1" applyAlignment="1">
      <alignment vertical="center"/>
    </xf>
    <xf numFmtId="3" fontId="13" fillId="2" borderId="10" xfId="5" applyNumberFormat="1" applyFont="1" applyFill="1" applyBorder="1" applyAlignment="1">
      <alignment vertical="center"/>
    </xf>
    <xf numFmtId="9" fontId="3" fillId="2" borderId="11" xfId="5" applyNumberFormat="1" applyFont="1" applyFill="1" applyBorder="1" applyAlignment="1"/>
    <xf numFmtId="169" fontId="13" fillId="2" borderId="10" xfId="5" applyNumberFormat="1" applyFont="1" applyFill="1" applyBorder="1" applyAlignment="1">
      <alignment vertical="center"/>
    </xf>
    <xf numFmtId="0" fontId="6" fillId="0" borderId="0" xfId="5" applyFont="1" applyFill="1" applyBorder="1" applyAlignment="1">
      <alignment vertical="center"/>
    </xf>
    <xf numFmtId="0" fontId="1" fillId="2" borderId="12" xfId="5" applyFont="1" applyFill="1" applyBorder="1" applyAlignment="1"/>
    <xf numFmtId="49" fontId="13" fillId="6" borderId="13" xfId="5" applyNumberFormat="1" applyFont="1" applyFill="1" applyBorder="1" applyAlignment="1">
      <alignment vertical="center"/>
    </xf>
    <xf numFmtId="169" fontId="13" fillId="6" borderId="14" xfId="5" applyNumberFormat="1" applyFont="1" applyFill="1" applyBorder="1" applyAlignment="1">
      <alignment vertical="center"/>
    </xf>
    <xf numFmtId="9" fontId="13" fillId="6" borderId="15" xfId="5" applyNumberFormat="1" applyFont="1" applyFill="1" applyBorder="1" applyAlignment="1">
      <alignment vertical="center"/>
    </xf>
    <xf numFmtId="0" fontId="1" fillId="2" borderId="0" xfId="5" applyFont="1" applyFill="1" applyBorder="1" applyAlignment="1">
      <alignment vertical="center"/>
    </xf>
    <xf numFmtId="0" fontId="6" fillId="2" borderId="0" xfId="5" applyFont="1" applyFill="1" applyBorder="1" applyAlignment="1">
      <alignment vertical="center"/>
    </xf>
    <xf numFmtId="0" fontId="14" fillId="2" borderId="0" xfId="5" applyFont="1" applyFill="1" applyBorder="1" applyAlignment="1">
      <alignment vertical="center"/>
    </xf>
    <xf numFmtId="0" fontId="6" fillId="5" borderId="16" xfId="5" applyFont="1" applyFill="1" applyBorder="1" applyAlignment="1">
      <alignment vertical="center"/>
    </xf>
    <xf numFmtId="49" fontId="13" fillId="6" borderId="17" xfId="5" applyNumberFormat="1" applyFont="1" applyFill="1" applyBorder="1" applyAlignment="1">
      <alignment vertical="center"/>
    </xf>
    <xf numFmtId="0" fontId="13" fillId="6" borderId="18" xfId="5" applyNumberFormat="1" applyFont="1" applyFill="1" applyBorder="1" applyAlignment="1">
      <alignment horizontal="center" vertical="center"/>
    </xf>
    <xf numFmtId="170" fontId="13" fillId="6" borderId="18" xfId="5" applyNumberFormat="1" applyFont="1" applyFill="1" applyBorder="1" applyAlignment="1">
      <alignment horizontal="center" vertical="center"/>
    </xf>
    <xf numFmtId="0" fontId="13" fillId="6" borderId="19" xfId="5" applyNumberFormat="1" applyFont="1" applyFill="1" applyBorder="1" applyAlignment="1">
      <alignment horizontal="center" vertical="center"/>
    </xf>
    <xf numFmtId="49" fontId="13" fillId="6" borderId="20" xfId="5" applyNumberFormat="1" applyFont="1" applyFill="1" applyBorder="1" applyAlignment="1">
      <alignment vertical="center"/>
    </xf>
    <xf numFmtId="3" fontId="13" fillId="6" borderId="21" xfId="5" applyNumberFormat="1" applyFont="1" applyFill="1" applyBorder="1" applyAlignment="1">
      <alignment horizontal="center" vertical="center"/>
    </xf>
    <xf numFmtId="3" fontId="13" fillId="6" borderId="22" xfId="5" applyNumberFormat="1" applyFont="1" applyFill="1" applyBorder="1" applyAlignment="1">
      <alignment horizontal="center" vertical="center"/>
    </xf>
    <xf numFmtId="49" fontId="3" fillId="2" borderId="0" xfId="5" applyNumberFormat="1" applyFont="1" applyFill="1" applyBorder="1" applyAlignment="1">
      <alignment vertical="center"/>
    </xf>
    <xf numFmtId="0" fontId="3" fillId="2" borderId="0" xfId="5" applyFont="1" applyFill="1" applyBorder="1" applyAlignment="1"/>
    <xf numFmtId="167" fontId="13" fillId="2" borderId="10" xfId="5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7" fontId="3" fillId="0" borderId="0" xfId="1" applyNumberFormat="1" applyFont="1" applyFill="1" applyAlignment="1">
      <alignment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167" fontId="3" fillId="7" borderId="1" xfId="1" applyNumberFormat="1" applyFont="1" applyFill="1" applyBorder="1" applyAlignment="1">
      <alignment vertical="center"/>
    </xf>
    <xf numFmtId="167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43" fontId="3" fillId="0" borderId="0" xfId="0" applyNumberFormat="1" applyFont="1" applyFill="1" applyAlignment="1">
      <alignment vertical="center"/>
    </xf>
    <xf numFmtId="43" fontId="3" fillId="0" borderId="0" xfId="0" applyNumberFormat="1" applyFont="1" applyAlignment="1">
      <alignment vertical="center"/>
    </xf>
    <xf numFmtId="167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49" fontId="15" fillId="5" borderId="23" xfId="5" applyNumberFormat="1" applyFont="1" applyFill="1" applyBorder="1" applyAlignment="1">
      <alignment vertical="center"/>
    </xf>
    <xf numFmtId="0" fontId="15" fillId="5" borderId="24" xfId="5" applyFont="1" applyFill="1" applyBorder="1" applyAlignment="1">
      <alignment vertical="center"/>
    </xf>
    <xf numFmtId="49" fontId="15" fillId="5" borderId="25" xfId="5" applyNumberFormat="1" applyFont="1" applyFill="1" applyBorder="1" applyAlignment="1">
      <alignment horizontal="center" vertical="center"/>
    </xf>
    <xf numFmtId="49" fontId="15" fillId="5" borderId="26" xfId="5" applyNumberFormat="1" applyFont="1" applyFill="1" applyBorder="1" applyAlignment="1">
      <alignment horizontal="center" vertical="center"/>
    </xf>
    <xf numFmtId="49" fontId="15" fillId="5" borderId="27" xfId="5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7" fontId="3" fillId="0" borderId="1" xfId="1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</cellXfs>
  <cellStyles count="9">
    <cellStyle name="Millares" xfId="1" builtinId="3"/>
    <cellStyle name="Millares 2" xfId="2"/>
    <cellStyle name="Moneda 2" xfId="3"/>
    <cellStyle name="Normal" xfId="0" builtinId="0"/>
    <cellStyle name="Normal 2" xfId="4"/>
    <cellStyle name="Normal 3" xfId="5"/>
    <cellStyle name="Normal 4" xfId="6"/>
    <cellStyle name="Normal 4 2" xfId="7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82550</xdr:colOff>
      <xdr:row>4</xdr:row>
      <xdr:rowOff>12700</xdr:rowOff>
    </xdr:to>
    <xdr:pic>
      <xdr:nvPicPr>
        <xdr:cNvPr id="104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60452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88"/>
  <sheetViews>
    <sheetView tabSelected="1" topLeftCell="A77" zoomScale="140" zoomScaleNormal="140" workbookViewId="0">
      <selection activeCell="C87" sqref="C87"/>
    </sheetView>
  </sheetViews>
  <sheetFormatPr baseColWidth="10" defaultColWidth="11.42578125" defaultRowHeight="15" customHeight="1" x14ac:dyDescent="0.25"/>
  <cols>
    <col min="1" max="1" width="3.28515625" style="1" customWidth="1"/>
    <col min="2" max="2" width="23.140625" style="1" customWidth="1"/>
    <col min="3" max="3" width="13.42578125" style="1" customWidth="1"/>
    <col min="4" max="4" width="9" style="1" customWidth="1"/>
    <col min="5" max="5" width="13.140625" style="1" customWidth="1"/>
    <col min="6" max="6" width="12.7109375" style="1" customWidth="1"/>
    <col min="7" max="7" width="13.85546875" style="1" customWidth="1"/>
    <col min="8" max="8" width="11.42578125" style="1"/>
    <col min="9" max="11" width="11.42578125" style="76"/>
    <col min="12" max="16384" width="11.42578125" style="1"/>
  </cols>
  <sheetData>
    <row r="4" spans="2:11" ht="15" customHeight="1" x14ac:dyDescent="0.25">
      <c r="B4" s="2"/>
      <c r="C4" s="2"/>
      <c r="D4" s="2"/>
      <c r="E4" s="3"/>
      <c r="F4" s="2"/>
      <c r="G4" s="2"/>
    </row>
    <row r="5" spans="2:11" ht="15" customHeight="1" x14ac:dyDescent="0.25">
      <c r="B5" s="25" t="s">
        <v>56</v>
      </c>
      <c r="C5" s="4" t="s">
        <v>62</v>
      </c>
      <c r="E5" s="97" t="s">
        <v>71</v>
      </c>
      <c r="F5" s="97"/>
      <c r="G5" s="5">
        <v>10</v>
      </c>
    </row>
    <row r="6" spans="2:11" ht="15" customHeight="1" x14ac:dyDescent="0.25">
      <c r="B6" s="6" t="s">
        <v>0</v>
      </c>
      <c r="C6" s="5" t="s">
        <v>63</v>
      </c>
      <c r="E6" s="98" t="s">
        <v>1</v>
      </c>
      <c r="F6" s="98"/>
      <c r="G6" s="5" t="s">
        <v>68</v>
      </c>
    </row>
    <row r="7" spans="2:11" ht="15" customHeight="1" x14ac:dyDescent="0.25">
      <c r="B7" s="6" t="s">
        <v>57</v>
      </c>
      <c r="C7" s="5" t="s">
        <v>64</v>
      </c>
      <c r="E7" s="101" t="s">
        <v>70</v>
      </c>
      <c r="F7" s="101"/>
      <c r="G7" s="102">
        <v>2760000</v>
      </c>
      <c r="H7" s="81"/>
      <c r="I7" s="85"/>
      <c r="K7" s="86"/>
    </row>
    <row r="8" spans="2:11" ht="15" customHeight="1" x14ac:dyDescent="0.25">
      <c r="B8" s="6" t="s">
        <v>58</v>
      </c>
      <c r="C8" s="5" t="s">
        <v>65</v>
      </c>
      <c r="E8" s="103" t="s">
        <v>60</v>
      </c>
      <c r="F8" s="104"/>
      <c r="G8" s="102">
        <f>G5*G7</f>
        <v>27600000</v>
      </c>
    </row>
    <row r="9" spans="2:11" ht="18" x14ac:dyDescent="0.25">
      <c r="B9" s="6" t="s">
        <v>59</v>
      </c>
      <c r="C9" s="4" t="s">
        <v>89</v>
      </c>
      <c r="E9" s="99" t="s">
        <v>61</v>
      </c>
      <c r="F9" s="100"/>
      <c r="G9" s="7" t="s">
        <v>66</v>
      </c>
    </row>
    <row r="10" spans="2:11" ht="26.25" customHeight="1" x14ac:dyDescent="0.25">
      <c r="B10" s="6" t="s">
        <v>2</v>
      </c>
      <c r="C10" s="7" t="s">
        <v>95</v>
      </c>
      <c r="E10" s="99" t="s">
        <v>3</v>
      </c>
      <c r="F10" s="100"/>
      <c r="G10" s="5" t="s">
        <v>69</v>
      </c>
    </row>
    <row r="11" spans="2:11" ht="15" customHeight="1" x14ac:dyDescent="0.25">
      <c r="B11" s="6" t="s">
        <v>4</v>
      </c>
      <c r="C11" s="8">
        <v>45013</v>
      </c>
      <c r="E11" s="95" t="s">
        <v>5</v>
      </c>
      <c r="F11" s="96"/>
      <c r="G11" s="5" t="s">
        <v>67</v>
      </c>
    </row>
    <row r="12" spans="2:11" ht="15" customHeight="1" x14ac:dyDescent="0.25">
      <c r="B12" s="9"/>
      <c r="C12" s="10"/>
      <c r="E12" s="11"/>
      <c r="F12" s="11"/>
      <c r="G12" s="11"/>
    </row>
    <row r="13" spans="2:11" ht="15" customHeight="1" x14ac:dyDescent="0.25">
      <c r="B13" s="92" t="s">
        <v>72</v>
      </c>
      <c r="C13" s="93"/>
      <c r="D13" s="93"/>
      <c r="E13" s="93"/>
      <c r="F13" s="93"/>
      <c r="G13" s="94"/>
    </row>
    <row r="14" spans="2:11" ht="15" customHeight="1" x14ac:dyDescent="0.25">
      <c r="C14" s="12"/>
      <c r="D14" s="12"/>
      <c r="E14" s="13"/>
      <c r="F14" s="14"/>
    </row>
    <row r="15" spans="2:11" ht="15" customHeight="1" x14ac:dyDescent="0.25">
      <c r="B15" s="41" t="s">
        <v>6</v>
      </c>
      <c r="C15" s="11"/>
      <c r="D15" s="11"/>
      <c r="E15" s="11"/>
      <c r="F15" s="11"/>
      <c r="G15" s="11"/>
    </row>
    <row r="16" spans="2:11" ht="18" customHeight="1" x14ac:dyDescent="0.25">
      <c r="B16" s="25" t="s">
        <v>7</v>
      </c>
      <c r="C16" s="26" t="s">
        <v>8</v>
      </c>
      <c r="D16" s="26" t="s">
        <v>9</v>
      </c>
      <c r="E16" s="26" t="s">
        <v>10</v>
      </c>
      <c r="F16" s="27" t="s">
        <v>11</v>
      </c>
      <c r="G16" s="28" t="s">
        <v>12</v>
      </c>
      <c r="H16" s="76"/>
    </row>
    <row r="17" spans="2:12" ht="15" customHeight="1" x14ac:dyDescent="0.25">
      <c r="B17" s="15" t="s">
        <v>13</v>
      </c>
      <c r="C17" s="16" t="s">
        <v>14</v>
      </c>
      <c r="D17" s="16">
        <v>2</v>
      </c>
      <c r="E17" s="16" t="s">
        <v>73</v>
      </c>
      <c r="F17" s="17">
        <v>17956</v>
      </c>
      <c r="G17" s="17">
        <f>+D17*F17</f>
        <v>35912</v>
      </c>
      <c r="H17" s="82"/>
      <c r="I17" s="83"/>
      <c r="J17" s="83"/>
      <c r="K17" s="83"/>
      <c r="L17" s="84"/>
    </row>
    <row r="18" spans="2:12" ht="15" customHeight="1" x14ac:dyDescent="0.25">
      <c r="B18" s="15" t="s">
        <v>15</v>
      </c>
      <c r="C18" s="16" t="s">
        <v>14</v>
      </c>
      <c r="D18" s="16">
        <v>40</v>
      </c>
      <c r="E18" s="16" t="s">
        <v>74</v>
      </c>
      <c r="F18" s="17">
        <v>17956</v>
      </c>
      <c r="G18" s="17">
        <f t="shared" ref="G18:G23" si="0">+D18*F18</f>
        <v>718240</v>
      </c>
      <c r="H18" s="82"/>
      <c r="I18" s="83"/>
      <c r="J18" s="83"/>
      <c r="K18" s="83"/>
      <c r="L18" s="84"/>
    </row>
    <row r="19" spans="2:12" ht="15" customHeight="1" x14ac:dyDescent="0.25">
      <c r="B19" s="78" t="s">
        <v>16</v>
      </c>
      <c r="C19" s="79" t="s">
        <v>14</v>
      </c>
      <c r="D19" s="79">
        <v>6</v>
      </c>
      <c r="E19" s="79" t="s">
        <v>75</v>
      </c>
      <c r="F19" s="80">
        <v>16324</v>
      </c>
      <c r="G19" s="80">
        <f t="shared" si="0"/>
        <v>97944</v>
      </c>
      <c r="H19" s="82"/>
      <c r="I19" s="83"/>
      <c r="J19" s="83"/>
      <c r="K19" s="83"/>
      <c r="L19" s="84"/>
    </row>
    <row r="20" spans="2:12" ht="15" customHeight="1" x14ac:dyDescent="0.25">
      <c r="B20" s="78" t="s">
        <v>17</v>
      </c>
      <c r="C20" s="79" t="s">
        <v>14</v>
      </c>
      <c r="D20" s="79">
        <v>13</v>
      </c>
      <c r="E20" s="79" t="s">
        <v>76</v>
      </c>
      <c r="F20" s="80">
        <v>21221</v>
      </c>
      <c r="G20" s="80">
        <f t="shared" si="0"/>
        <v>275873</v>
      </c>
      <c r="H20" s="82"/>
      <c r="I20" s="83"/>
      <c r="J20" s="83"/>
      <c r="K20" s="83"/>
      <c r="L20" s="84"/>
    </row>
    <row r="21" spans="2:12" ht="15" customHeight="1" x14ac:dyDescent="0.25">
      <c r="B21" s="15" t="s">
        <v>18</v>
      </c>
      <c r="C21" s="16" t="s">
        <v>14</v>
      </c>
      <c r="D21" s="16">
        <v>4</v>
      </c>
      <c r="E21" s="16" t="s">
        <v>77</v>
      </c>
      <c r="F21" s="17">
        <v>17956</v>
      </c>
      <c r="G21" s="17">
        <f t="shared" si="0"/>
        <v>71824</v>
      </c>
      <c r="H21" s="82"/>
      <c r="I21" s="83"/>
      <c r="J21" s="83"/>
      <c r="K21" s="83"/>
      <c r="L21" s="84"/>
    </row>
    <row r="22" spans="2:12" ht="15" customHeight="1" x14ac:dyDescent="0.25">
      <c r="B22" s="78" t="s">
        <v>19</v>
      </c>
      <c r="C22" s="79" t="s">
        <v>14</v>
      </c>
      <c r="D22" s="79">
        <v>7</v>
      </c>
      <c r="E22" s="79" t="s">
        <v>78</v>
      </c>
      <c r="F22" s="80">
        <v>17956</v>
      </c>
      <c r="G22" s="80">
        <f t="shared" si="0"/>
        <v>125692</v>
      </c>
      <c r="H22" s="82"/>
      <c r="I22" s="83"/>
      <c r="J22" s="83"/>
      <c r="K22" s="83"/>
      <c r="L22" s="84"/>
    </row>
    <row r="23" spans="2:12" ht="20.25" customHeight="1" x14ac:dyDescent="0.25">
      <c r="B23" s="78" t="s">
        <v>20</v>
      </c>
      <c r="C23" s="79" t="s">
        <v>14</v>
      </c>
      <c r="D23" s="79">
        <v>250</v>
      </c>
      <c r="E23" s="79" t="s">
        <v>68</v>
      </c>
      <c r="F23" s="80">
        <v>21221</v>
      </c>
      <c r="G23" s="80">
        <f t="shared" si="0"/>
        <v>5305250</v>
      </c>
      <c r="H23" s="82"/>
      <c r="I23" s="83"/>
      <c r="J23" s="83"/>
      <c r="K23" s="83"/>
      <c r="L23" s="84"/>
    </row>
    <row r="24" spans="2:12" ht="15" customHeight="1" x14ac:dyDescent="0.25">
      <c r="B24" s="29" t="s">
        <v>21</v>
      </c>
      <c r="C24" s="30"/>
      <c r="D24" s="30"/>
      <c r="E24" s="30"/>
      <c r="F24" s="31"/>
      <c r="G24" s="31">
        <f>SUM(G17:G23)</f>
        <v>6630735</v>
      </c>
      <c r="H24" s="76"/>
      <c r="K24" s="83"/>
      <c r="L24" s="84"/>
    </row>
    <row r="25" spans="2:12" ht="15" customHeight="1" x14ac:dyDescent="0.25">
      <c r="B25" s="11"/>
      <c r="C25" s="18"/>
      <c r="D25" s="18"/>
      <c r="E25" s="18"/>
      <c r="F25" s="19"/>
      <c r="G25" s="19"/>
      <c r="H25" s="76"/>
    </row>
    <row r="26" spans="2:12" ht="15" customHeight="1" x14ac:dyDescent="0.25">
      <c r="B26" s="41" t="s">
        <v>22</v>
      </c>
      <c r="C26" s="18"/>
      <c r="D26" s="18"/>
      <c r="E26" s="18"/>
      <c r="F26" s="19"/>
      <c r="G26" s="19"/>
    </row>
    <row r="27" spans="2:12" ht="15" customHeight="1" x14ac:dyDescent="0.25">
      <c r="B27" s="32" t="s">
        <v>7</v>
      </c>
      <c r="C27" s="26" t="s">
        <v>8</v>
      </c>
      <c r="D27" s="26" t="s">
        <v>9</v>
      </c>
      <c r="E27" s="33" t="s">
        <v>10</v>
      </c>
      <c r="F27" s="27" t="s">
        <v>11</v>
      </c>
      <c r="G27" s="34" t="s">
        <v>12</v>
      </c>
    </row>
    <row r="28" spans="2:12" ht="15" customHeight="1" x14ac:dyDescent="0.25">
      <c r="B28" s="15"/>
      <c r="C28" s="16"/>
      <c r="D28" s="16"/>
      <c r="E28" s="16"/>
      <c r="F28" s="17"/>
      <c r="G28" s="17"/>
    </row>
    <row r="29" spans="2:12" ht="15" customHeight="1" x14ac:dyDescent="0.25">
      <c r="B29" s="29" t="s">
        <v>23</v>
      </c>
      <c r="C29" s="30"/>
      <c r="D29" s="30"/>
      <c r="E29" s="30"/>
      <c r="F29" s="31"/>
      <c r="G29" s="31">
        <v>0</v>
      </c>
    </row>
    <row r="30" spans="2:12" ht="15" customHeight="1" x14ac:dyDescent="0.25">
      <c r="B30" s="11"/>
      <c r="C30" s="18"/>
      <c r="D30" s="18"/>
      <c r="E30" s="18"/>
      <c r="F30" s="19"/>
      <c r="G30" s="19"/>
    </row>
    <row r="31" spans="2:12" ht="15" customHeight="1" x14ac:dyDescent="0.25">
      <c r="B31" s="41" t="s">
        <v>24</v>
      </c>
      <c r="C31" s="18"/>
      <c r="D31" s="18"/>
      <c r="E31" s="18"/>
      <c r="F31" s="19"/>
      <c r="G31" s="19"/>
    </row>
    <row r="32" spans="2:12" ht="15" customHeight="1" x14ac:dyDescent="0.25">
      <c r="B32" s="32" t="s">
        <v>7</v>
      </c>
      <c r="C32" s="33" t="s">
        <v>8</v>
      </c>
      <c r="D32" s="33" t="s">
        <v>9</v>
      </c>
      <c r="E32" s="33" t="s">
        <v>10</v>
      </c>
      <c r="F32" s="27" t="s">
        <v>11</v>
      </c>
      <c r="G32" s="34" t="s">
        <v>12</v>
      </c>
    </row>
    <row r="33" spans="2:10" ht="15" customHeight="1" x14ac:dyDescent="0.25">
      <c r="B33" s="15"/>
      <c r="C33" s="16"/>
      <c r="D33" s="16"/>
      <c r="E33" s="16"/>
      <c r="F33" s="17"/>
      <c r="G33" s="17">
        <f>D33*F33</f>
        <v>0</v>
      </c>
    </row>
    <row r="34" spans="2:10" ht="15" customHeight="1" x14ac:dyDescent="0.25">
      <c r="B34" s="29" t="s">
        <v>25</v>
      </c>
      <c r="C34" s="30"/>
      <c r="D34" s="30"/>
      <c r="E34" s="30"/>
      <c r="F34" s="31"/>
      <c r="G34" s="31">
        <f>SUM(G33:G33)</f>
        <v>0</v>
      </c>
    </row>
    <row r="35" spans="2:10" ht="15" customHeight="1" x14ac:dyDescent="0.25">
      <c r="B35" s="11"/>
      <c r="C35" s="18"/>
      <c r="D35" s="18"/>
      <c r="E35" s="18"/>
      <c r="F35" s="19"/>
      <c r="G35" s="19"/>
    </row>
    <row r="36" spans="2:10" ht="15" customHeight="1" x14ac:dyDescent="0.25">
      <c r="B36" s="41" t="s">
        <v>26</v>
      </c>
      <c r="C36" s="18"/>
      <c r="D36" s="18"/>
      <c r="E36" s="18"/>
      <c r="F36" s="19"/>
      <c r="G36" s="19"/>
    </row>
    <row r="37" spans="2:10" ht="18" x14ac:dyDescent="0.25">
      <c r="B37" s="25" t="s">
        <v>27</v>
      </c>
      <c r="C37" s="26" t="s">
        <v>84</v>
      </c>
      <c r="D37" s="26" t="s">
        <v>85</v>
      </c>
      <c r="E37" s="26" t="s">
        <v>10</v>
      </c>
      <c r="F37" s="27" t="s">
        <v>11</v>
      </c>
      <c r="G37" s="28" t="s">
        <v>12</v>
      </c>
    </row>
    <row r="38" spans="2:10" ht="15" customHeight="1" x14ac:dyDescent="0.25">
      <c r="B38" s="20" t="s">
        <v>28</v>
      </c>
      <c r="C38" s="16"/>
      <c r="D38" s="16"/>
      <c r="E38" s="16"/>
      <c r="F38" s="17"/>
      <c r="G38" s="17"/>
      <c r="H38" s="77"/>
    </row>
    <row r="39" spans="2:10" ht="15" customHeight="1" x14ac:dyDescent="0.25">
      <c r="B39" s="15" t="s">
        <v>91</v>
      </c>
      <c r="C39" s="16" t="s">
        <v>29</v>
      </c>
      <c r="D39" s="16">
        <v>200</v>
      </c>
      <c r="E39" s="16" t="s">
        <v>79</v>
      </c>
      <c r="F39" s="17">
        <f>18000/25</f>
        <v>720</v>
      </c>
      <c r="G39" s="17">
        <f>D39*F39</f>
        <v>144000</v>
      </c>
      <c r="H39" s="77"/>
      <c r="I39" s="85"/>
    </row>
    <row r="40" spans="2:10" ht="15" customHeight="1" x14ac:dyDescent="0.25">
      <c r="B40" s="15" t="s">
        <v>30</v>
      </c>
      <c r="C40" s="16" t="s">
        <v>29</v>
      </c>
      <c r="D40" s="16">
        <v>200</v>
      </c>
      <c r="E40" s="16" t="s">
        <v>80</v>
      </c>
      <c r="F40" s="17">
        <f>22750/25</f>
        <v>910</v>
      </c>
      <c r="G40" s="17">
        <f t="shared" ref="G40:G52" si="1">D40*F40</f>
        <v>182000</v>
      </c>
      <c r="H40" s="77"/>
      <c r="I40" s="85"/>
    </row>
    <row r="41" spans="2:10" ht="15" customHeight="1" x14ac:dyDescent="0.25">
      <c r="B41" s="15" t="s">
        <v>31</v>
      </c>
      <c r="C41" s="16" t="s">
        <v>29</v>
      </c>
      <c r="D41" s="16">
        <v>200</v>
      </c>
      <c r="E41" s="16" t="s">
        <v>80</v>
      </c>
      <c r="F41" s="17">
        <f>23250/25</f>
        <v>930</v>
      </c>
      <c r="G41" s="17">
        <f t="shared" si="1"/>
        <v>186000</v>
      </c>
      <c r="H41" s="77"/>
      <c r="I41" s="85"/>
    </row>
    <row r="42" spans="2:10" ht="15" customHeight="1" x14ac:dyDescent="0.25">
      <c r="B42" s="15" t="s">
        <v>94</v>
      </c>
      <c r="C42" s="16" t="s">
        <v>29</v>
      </c>
      <c r="D42" s="16">
        <v>50</v>
      </c>
      <c r="E42" s="16" t="s">
        <v>80</v>
      </c>
      <c r="F42" s="17">
        <f>6370/25</f>
        <v>254.8</v>
      </c>
      <c r="G42" s="17">
        <f t="shared" si="1"/>
        <v>12740</v>
      </c>
      <c r="H42" s="77"/>
      <c r="I42" s="85"/>
    </row>
    <row r="43" spans="2:10" ht="15" customHeight="1" x14ac:dyDescent="0.25">
      <c r="B43" s="78" t="s">
        <v>32</v>
      </c>
      <c r="C43" s="79" t="s">
        <v>86</v>
      </c>
      <c r="D43" s="79">
        <v>2</v>
      </c>
      <c r="E43" s="79" t="s">
        <v>81</v>
      </c>
      <c r="F43" s="80">
        <f>143790/20</f>
        <v>7189.5</v>
      </c>
      <c r="G43" s="80">
        <f t="shared" si="1"/>
        <v>14379</v>
      </c>
      <c r="H43" s="77"/>
      <c r="I43" s="85"/>
    </row>
    <row r="44" spans="2:10" ht="15" customHeight="1" x14ac:dyDescent="0.25">
      <c r="B44" s="78" t="s">
        <v>33</v>
      </c>
      <c r="C44" s="79" t="s">
        <v>86</v>
      </c>
      <c r="D44" s="79">
        <v>2</v>
      </c>
      <c r="E44" s="79" t="s">
        <v>81</v>
      </c>
      <c r="F44" s="80">
        <f>170320/25</f>
        <v>6812.8</v>
      </c>
      <c r="G44" s="80">
        <f t="shared" si="1"/>
        <v>13625.6</v>
      </c>
      <c r="H44" s="77"/>
      <c r="I44" s="85"/>
    </row>
    <row r="45" spans="2:10" ht="15" customHeight="1" x14ac:dyDescent="0.25">
      <c r="B45" s="78" t="s">
        <v>34</v>
      </c>
      <c r="C45" s="79" t="s">
        <v>86</v>
      </c>
      <c r="D45" s="79">
        <v>4</v>
      </c>
      <c r="E45" s="79" t="s">
        <v>81</v>
      </c>
      <c r="F45" s="80">
        <v>10270</v>
      </c>
      <c r="G45" s="80">
        <f t="shared" si="1"/>
        <v>41080</v>
      </c>
      <c r="H45" s="77"/>
      <c r="I45" s="85"/>
    </row>
    <row r="46" spans="2:10" ht="15" customHeight="1" x14ac:dyDescent="0.25">
      <c r="B46" s="20" t="s">
        <v>35</v>
      </c>
      <c r="C46" s="16"/>
      <c r="D46" s="16"/>
      <c r="E46" s="16"/>
      <c r="F46" s="17"/>
      <c r="G46" s="17"/>
      <c r="H46" s="77"/>
      <c r="I46" s="85"/>
    </row>
    <row r="47" spans="2:10" ht="15" customHeight="1" x14ac:dyDescent="0.25">
      <c r="B47" s="15" t="s">
        <v>92</v>
      </c>
      <c r="C47" s="16" t="s">
        <v>86</v>
      </c>
      <c r="D47" s="16">
        <v>10</v>
      </c>
      <c r="E47" s="16" t="s">
        <v>82</v>
      </c>
      <c r="F47" s="17">
        <v>11321</v>
      </c>
      <c r="G47" s="17">
        <f t="shared" si="1"/>
        <v>113210</v>
      </c>
      <c r="H47" s="77"/>
      <c r="I47" s="85"/>
      <c r="J47" s="85"/>
    </row>
    <row r="48" spans="2:10" ht="15" customHeight="1" x14ac:dyDescent="0.25">
      <c r="B48" s="20" t="s">
        <v>36</v>
      </c>
      <c r="C48" s="16"/>
      <c r="D48" s="16"/>
      <c r="E48" s="16"/>
      <c r="F48" s="17"/>
      <c r="G48" s="17"/>
      <c r="H48" s="77"/>
      <c r="I48" s="85"/>
    </row>
    <row r="49" spans="2:9" ht="15" customHeight="1" x14ac:dyDescent="0.25">
      <c r="B49" s="15" t="s">
        <v>37</v>
      </c>
      <c r="C49" s="16" t="s">
        <v>38</v>
      </c>
      <c r="D49" s="16">
        <v>4</v>
      </c>
      <c r="E49" s="16" t="s">
        <v>83</v>
      </c>
      <c r="F49" s="17">
        <v>9550</v>
      </c>
      <c r="G49" s="17">
        <f t="shared" si="1"/>
        <v>38200</v>
      </c>
      <c r="H49" s="77"/>
      <c r="I49" s="85"/>
    </row>
    <row r="50" spans="2:9" ht="15" customHeight="1" x14ac:dyDescent="0.25">
      <c r="B50" s="78" t="s">
        <v>93</v>
      </c>
      <c r="C50" s="79" t="s">
        <v>86</v>
      </c>
      <c r="D50" s="79">
        <v>6</v>
      </c>
      <c r="E50" s="79" t="s">
        <v>88</v>
      </c>
      <c r="F50" s="80">
        <v>13170</v>
      </c>
      <c r="G50" s="80">
        <f t="shared" si="1"/>
        <v>79020</v>
      </c>
      <c r="H50" s="77"/>
      <c r="I50" s="85"/>
    </row>
    <row r="51" spans="2:9" ht="15" customHeight="1" x14ac:dyDescent="0.25">
      <c r="B51" s="20" t="s">
        <v>39</v>
      </c>
      <c r="C51" s="16"/>
      <c r="D51" s="16"/>
      <c r="E51" s="16"/>
      <c r="F51" s="17"/>
      <c r="G51" s="17"/>
      <c r="H51" s="77"/>
      <c r="I51" s="85"/>
    </row>
    <row r="52" spans="2:9" ht="15" customHeight="1" x14ac:dyDescent="0.25">
      <c r="B52" s="78" t="s">
        <v>40</v>
      </c>
      <c r="C52" s="79" t="s">
        <v>29</v>
      </c>
      <c r="D52" s="79">
        <v>2</v>
      </c>
      <c r="E52" s="79" t="s">
        <v>88</v>
      </c>
      <c r="F52" s="80">
        <v>28990</v>
      </c>
      <c r="G52" s="80">
        <f t="shared" si="1"/>
        <v>57980</v>
      </c>
      <c r="H52" s="77"/>
      <c r="I52" s="85"/>
    </row>
    <row r="53" spans="2:9" ht="15" customHeight="1" x14ac:dyDescent="0.25">
      <c r="B53" s="29" t="s">
        <v>41</v>
      </c>
      <c r="C53" s="30"/>
      <c r="D53" s="30"/>
      <c r="E53" s="30"/>
      <c r="F53" s="31"/>
      <c r="G53" s="31">
        <f>SUM(G39:G52)</f>
        <v>882234.6</v>
      </c>
      <c r="H53" s="77"/>
    </row>
    <row r="54" spans="2:9" ht="15" customHeight="1" x14ac:dyDescent="0.25">
      <c r="B54" s="14"/>
      <c r="C54" s="18"/>
      <c r="D54" s="18"/>
      <c r="E54" s="18"/>
      <c r="F54" s="19"/>
      <c r="G54" s="21"/>
    </row>
    <row r="55" spans="2:9" ht="15" customHeight="1" x14ac:dyDescent="0.25">
      <c r="B55" s="41" t="s">
        <v>42</v>
      </c>
      <c r="C55" s="18"/>
      <c r="D55" s="18"/>
      <c r="E55" s="18"/>
      <c r="F55" s="19"/>
      <c r="G55" s="19"/>
    </row>
    <row r="56" spans="2:9" ht="18" x14ac:dyDescent="0.25">
      <c r="B56" s="29" t="s">
        <v>43</v>
      </c>
      <c r="C56" s="26" t="s">
        <v>84</v>
      </c>
      <c r="D56" s="26" t="s">
        <v>85</v>
      </c>
      <c r="E56" s="30" t="s">
        <v>10</v>
      </c>
      <c r="F56" s="35" t="s">
        <v>11</v>
      </c>
      <c r="G56" s="31" t="s">
        <v>12</v>
      </c>
    </row>
    <row r="57" spans="2:9" ht="15" customHeight="1" x14ac:dyDescent="0.25">
      <c r="B57" s="15"/>
      <c r="C57" s="16"/>
      <c r="D57" s="16"/>
      <c r="E57" s="16"/>
      <c r="F57" s="17"/>
      <c r="G57" s="17"/>
    </row>
    <row r="58" spans="2:9" ht="15" customHeight="1" x14ac:dyDescent="0.25">
      <c r="B58" s="29" t="s">
        <v>44</v>
      </c>
      <c r="C58" s="30"/>
      <c r="D58" s="30"/>
      <c r="E58" s="30"/>
      <c r="F58" s="31"/>
      <c r="G58" s="31">
        <f>SUM(G57:G57)</f>
        <v>0</v>
      </c>
    </row>
    <row r="59" spans="2:9" ht="15" customHeight="1" x14ac:dyDescent="0.25">
      <c r="B59" s="14"/>
      <c r="C59" s="18"/>
      <c r="D59" s="18"/>
      <c r="E59" s="18"/>
      <c r="F59" s="19"/>
      <c r="G59" s="21"/>
    </row>
    <row r="60" spans="2:9" ht="15" customHeight="1" x14ac:dyDescent="0.25">
      <c r="B60" s="42" t="s">
        <v>45</v>
      </c>
      <c r="C60" s="43"/>
      <c r="D60" s="43"/>
      <c r="E60" s="43"/>
      <c r="F60" s="44"/>
      <c r="G60" s="45">
        <f>+G24+G29+G34+G53+G58</f>
        <v>7512969.5999999996</v>
      </c>
    </row>
    <row r="61" spans="2:9" ht="15" customHeight="1" x14ac:dyDescent="0.25">
      <c r="B61" s="36" t="s">
        <v>46</v>
      </c>
      <c r="C61" s="37"/>
      <c r="D61" s="37"/>
      <c r="E61" s="37"/>
      <c r="F61" s="38"/>
      <c r="G61" s="39">
        <f>+G60*5%</f>
        <v>375648.48</v>
      </c>
    </row>
    <row r="62" spans="2:9" ht="15" customHeight="1" x14ac:dyDescent="0.25">
      <c r="B62" s="42" t="s">
        <v>47</v>
      </c>
      <c r="C62" s="46"/>
      <c r="D62" s="43"/>
      <c r="E62" s="43"/>
      <c r="F62" s="44"/>
      <c r="G62" s="45">
        <f>SUM(G60:G61)</f>
        <v>7888618.0800000001</v>
      </c>
    </row>
    <row r="63" spans="2:9" ht="15" customHeight="1" x14ac:dyDescent="0.25">
      <c r="B63" s="36" t="s">
        <v>48</v>
      </c>
      <c r="C63" s="40"/>
      <c r="D63" s="37"/>
      <c r="E63" s="37"/>
      <c r="F63" s="38"/>
      <c r="G63" s="39">
        <f>G8</f>
        <v>27600000</v>
      </c>
    </row>
    <row r="64" spans="2:9" ht="15" customHeight="1" x14ac:dyDescent="0.25">
      <c r="B64" s="42" t="s">
        <v>49</v>
      </c>
      <c r="C64" s="46"/>
      <c r="D64" s="43"/>
      <c r="E64" s="43"/>
      <c r="F64" s="44"/>
      <c r="G64" s="45">
        <f>+G63-G62</f>
        <v>19711381.920000002</v>
      </c>
    </row>
    <row r="65" spans="1:5" ht="15" customHeight="1" x14ac:dyDescent="0.25">
      <c r="B65" s="22" t="s">
        <v>87</v>
      </c>
    </row>
    <row r="66" spans="1:5" ht="15" customHeight="1" x14ac:dyDescent="0.25">
      <c r="B66" s="23" t="s">
        <v>90</v>
      </c>
    </row>
    <row r="67" spans="1:5" ht="15" customHeight="1" x14ac:dyDescent="0.25">
      <c r="B67" s="24" t="s">
        <v>50</v>
      </c>
    </row>
    <row r="68" spans="1:5" ht="15" customHeight="1" x14ac:dyDescent="0.25">
      <c r="B68" s="24" t="s">
        <v>51</v>
      </c>
    </row>
    <row r="69" spans="1:5" ht="15" customHeight="1" x14ac:dyDescent="0.25">
      <c r="B69" s="24" t="s">
        <v>52</v>
      </c>
    </row>
    <row r="70" spans="1:5" ht="15" customHeight="1" x14ac:dyDescent="0.25">
      <c r="B70" s="24" t="s">
        <v>53</v>
      </c>
    </row>
    <row r="71" spans="1:5" ht="15" customHeight="1" x14ac:dyDescent="0.25">
      <c r="B71" s="24" t="s">
        <v>54</v>
      </c>
    </row>
    <row r="72" spans="1:5" ht="15" customHeight="1" x14ac:dyDescent="0.25">
      <c r="B72" s="24" t="s">
        <v>55</v>
      </c>
    </row>
    <row r="73" spans="1:5" ht="15" customHeight="1" thickBot="1" x14ac:dyDescent="0.3"/>
    <row r="74" spans="1:5" ht="15" customHeight="1" thickBot="1" x14ac:dyDescent="0.3">
      <c r="A74" s="47"/>
      <c r="B74" s="87" t="s">
        <v>96</v>
      </c>
      <c r="C74" s="88"/>
      <c r="D74" s="48"/>
      <c r="E74" s="49"/>
    </row>
    <row r="75" spans="1:5" ht="15" customHeight="1" x14ac:dyDescent="0.25">
      <c r="A75" s="47"/>
      <c r="B75" s="50" t="s">
        <v>43</v>
      </c>
      <c r="C75" s="51" t="s">
        <v>97</v>
      </c>
      <c r="D75" s="52" t="s">
        <v>98</v>
      </c>
      <c r="E75" s="49"/>
    </row>
    <row r="76" spans="1:5" ht="15" customHeight="1" x14ac:dyDescent="0.25">
      <c r="A76" s="47"/>
      <c r="B76" s="53" t="s">
        <v>99</v>
      </c>
      <c r="C76" s="54">
        <f>+G24</f>
        <v>6630735</v>
      </c>
      <c r="D76" s="55">
        <f>(C76/C82)</f>
        <v>0.84054455834424169</v>
      </c>
      <c r="E76" s="49"/>
    </row>
    <row r="77" spans="1:5" ht="15" customHeight="1" x14ac:dyDescent="0.25">
      <c r="A77" s="47"/>
      <c r="B77" s="53" t="s">
        <v>100</v>
      </c>
      <c r="C77" s="75">
        <f>+G29</f>
        <v>0</v>
      </c>
      <c r="D77" s="55">
        <v>0</v>
      </c>
      <c r="E77" s="49"/>
    </row>
    <row r="78" spans="1:5" ht="15" customHeight="1" x14ac:dyDescent="0.25">
      <c r="A78" s="47"/>
      <c r="B78" s="53" t="s">
        <v>101</v>
      </c>
      <c r="C78" s="54">
        <f>+G34</f>
        <v>0</v>
      </c>
      <c r="D78" s="55">
        <f>(C78/C82)</f>
        <v>0</v>
      </c>
      <c r="E78" s="49"/>
    </row>
    <row r="79" spans="1:5" ht="15" customHeight="1" x14ac:dyDescent="0.25">
      <c r="A79" s="47"/>
      <c r="B79" s="53" t="s">
        <v>27</v>
      </c>
      <c r="C79" s="54">
        <f>+G53</f>
        <v>882234.6</v>
      </c>
      <c r="D79" s="55">
        <f>(C79/C82)</f>
        <v>0.11183639403671067</v>
      </c>
      <c r="E79" s="49"/>
    </row>
    <row r="80" spans="1:5" ht="15" customHeight="1" x14ac:dyDescent="0.25">
      <c r="A80" s="47"/>
      <c r="B80" s="53" t="s">
        <v>102</v>
      </c>
      <c r="C80" s="56">
        <f>+G58</f>
        <v>0</v>
      </c>
      <c r="D80" s="55">
        <f>(C80/C82)</f>
        <v>0</v>
      </c>
      <c r="E80" s="57"/>
    </row>
    <row r="81" spans="1:5" ht="15" customHeight="1" x14ac:dyDescent="0.25">
      <c r="A81" s="47"/>
      <c r="B81" s="53" t="s">
        <v>103</v>
      </c>
      <c r="C81" s="56">
        <f>+G61</f>
        <v>375648.48</v>
      </c>
      <c r="D81" s="55">
        <f>(C81/C82)</f>
        <v>4.7619047619047616E-2</v>
      </c>
      <c r="E81" s="57"/>
    </row>
    <row r="82" spans="1:5" ht="15" customHeight="1" thickBot="1" x14ac:dyDescent="0.3">
      <c r="A82" s="58"/>
      <c r="B82" s="59" t="s">
        <v>104</v>
      </c>
      <c r="C82" s="60">
        <f>SUM(C76:C81)</f>
        <v>7888618.0800000001</v>
      </c>
      <c r="D82" s="61">
        <f>SUM(D76:D81)</f>
        <v>1</v>
      </c>
      <c r="E82" s="57"/>
    </row>
    <row r="83" spans="1:5" ht="15" customHeight="1" x14ac:dyDescent="0.25">
      <c r="A83" s="47"/>
      <c r="B83" s="62"/>
      <c r="C83" s="63"/>
      <c r="D83" s="63"/>
      <c r="E83" s="63"/>
    </row>
    <row r="84" spans="1:5" ht="15" customHeight="1" thickBot="1" x14ac:dyDescent="0.3">
      <c r="A84" s="47"/>
      <c r="B84" s="64"/>
      <c r="C84" s="63"/>
      <c r="D84" s="63"/>
      <c r="E84" s="63"/>
    </row>
    <row r="85" spans="1:5" ht="15" customHeight="1" x14ac:dyDescent="0.25">
      <c r="A85" s="47"/>
      <c r="B85" s="65"/>
      <c r="C85" s="89" t="s">
        <v>105</v>
      </c>
      <c r="D85" s="90"/>
      <c r="E85" s="91"/>
    </row>
    <row r="86" spans="1:5" ht="15" customHeight="1" x14ac:dyDescent="0.25">
      <c r="A86" s="47"/>
      <c r="B86" s="66" t="s">
        <v>108</v>
      </c>
      <c r="C86" s="67">
        <f>G5*0.9</f>
        <v>9</v>
      </c>
      <c r="D86" s="68">
        <f>G5</f>
        <v>10</v>
      </c>
      <c r="E86" s="69">
        <f>G5*1.1</f>
        <v>11</v>
      </c>
    </row>
    <row r="87" spans="1:5" ht="15" customHeight="1" thickBot="1" x14ac:dyDescent="0.3">
      <c r="A87" s="47"/>
      <c r="B87" s="70" t="s">
        <v>106</v>
      </c>
      <c r="C87" s="71">
        <f>(G62/C86)</f>
        <v>876513.12</v>
      </c>
      <c r="D87" s="71">
        <f>(G62/D86)</f>
        <v>788861.80799999996</v>
      </c>
      <c r="E87" s="72">
        <f>(G62/E86)</f>
        <v>717147.09818181815</v>
      </c>
    </row>
    <row r="88" spans="1:5" ht="15" customHeight="1" x14ac:dyDescent="0.25">
      <c r="A88" s="47"/>
      <c r="B88" s="73" t="s">
        <v>107</v>
      </c>
      <c r="C88" s="74"/>
      <c r="D88" s="74"/>
      <c r="E88" s="74"/>
    </row>
  </sheetData>
  <mergeCells count="10">
    <mergeCell ref="B74:C74"/>
    <mergeCell ref="C85:E85"/>
    <mergeCell ref="B13:G13"/>
    <mergeCell ref="E11:F11"/>
    <mergeCell ref="E5:F5"/>
    <mergeCell ref="E6:F6"/>
    <mergeCell ref="E7:F7"/>
    <mergeCell ref="E9:F9"/>
    <mergeCell ref="E10:F10"/>
    <mergeCell ref="E8:F8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14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dromero</dc:creator>
  <cp:lastModifiedBy>Diaz Molina Victor Leonardo</cp:lastModifiedBy>
  <cp:lastPrinted>2020-03-05T18:38:14Z</cp:lastPrinted>
  <dcterms:created xsi:type="dcterms:W3CDTF">2014-11-19T14:04:50Z</dcterms:created>
  <dcterms:modified xsi:type="dcterms:W3CDTF">2023-03-31T19:15:01Z</dcterms:modified>
</cp:coreProperties>
</file>