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8900" windowHeight="2160"/>
  </bookViews>
  <sheets>
    <sheet name="Acelga" sheetId="1" r:id="rId1"/>
  </sheets>
  <definedNames>
    <definedName name="_xlnm.Print_Area" localSheetId="0">Acelga!$A$1:$G$94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G44" i="1" l="1"/>
  <c r="G22" i="1" l="1"/>
  <c r="G21" i="1"/>
  <c r="G38" i="1"/>
  <c r="G37" i="1"/>
  <c r="G33" i="1" l="1"/>
  <c r="G53" i="1" l="1"/>
  <c r="G23" i="1" l="1"/>
  <c r="G28" i="1" s="1"/>
  <c r="G24" i="1"/>
  <c r="G25" i="1"/>
  <c r="G26" i="1"/>
  <c r="G27" i="1"/>
  <c r="G12" i="1"/>
  <c r="G46" i="1" l="1"/>
  <c r="G47" i="1"/>
  <c r="G48" i="1"/>
  <c r="G50" i="1"/>
  <c r="G52" i="1"/>
  <c r="G54" i="1" l="1"/>
  <c r="C86" i="1"/>
  <c r="G39" i="1"/>
  <c r="G64" i="1"/>
  <c r="C82" i="1" l="1"/>
  <c r="C85" i="1"/>
  <c r="C84" i="1"/>
  <c r="G61" i="1" l="1"/>
  <c r="G62" i="1" s="1"/>
  <c r="G63" i="1" l="1"/>
  <c r="C87" i="1"/>
  <c r="C88" i="1" s="1"/>
  <c r="D85" i="1" s="1"/>
  <c r="D93" i="1" l="1"/>
  <c r="C93" i="1"/>
  <c r="E93" i="1"/>
  <c r="G65" i="1"/>
  <c r="D87" i="1"/>
  <c r="D84" i="1"/>
  <c r="D86" i="1"/>
  <c r="D82" i="1"/>
  <c r="D88" i="1" l="1"/>
</calcChain>
</file>

<file path=xl/sharedStrings.xml><?xml version="1.0" encoding="utf-8"?>
<sst xmlns="http://schemas.openxmlformats.org/spreadsheetml/2006/main" count="149" uniqueCount="109">
  <si>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</si>
  <si>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</si>
  <si>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</si>
  <si>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</si>
  <si>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</si>
  <si>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</si>
  <si>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</si>
  <si>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</si>
  <si>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</si>
  <si>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</si>
  <si>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</si>
  <si>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</si>
  <si>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</si>
  <si>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</si>
  <si>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</si>
  <si>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</si>
  <si>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</si>
  <si>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</si>
  <si>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</si>
  <si>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</si>
  <si>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</si>
  <si>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</si>
  <si>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</si>
  <si>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</si>
  <si>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</si>
  <si>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</si>
  <si>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</si>
  <si>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</si>
  <si>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</si>
  <si>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</si>
  <si>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</si>
  <si>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</si>
  <si>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</si>
  <si>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</si>
  <si>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</si>
  <si>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</si>
  <si>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</si>
  <si>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</si>
  <si>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</si>
  <si>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</si>
  <si>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</si>
  <si>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</si>
  <si>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</si>
  <si>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</si>
  <si>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</si>
  <si>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</si>
  <si>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</si>
  <si>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</si>
  <si>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</si>
  <si>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</si>
  <si>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</si>
  <si>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</si>
  <si>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</si>
  <si>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</si>
  <si>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</si>
  <si>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</si>
  <si>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</si>
  <si>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</si>
  <si>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</si>
  <si>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</si>
  <si>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</si>
  <si>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</si>
  <si>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</si>
  <si>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</si>
  <si>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ACELGA</t>
  </si>
  <si>
    <t>Verde Penca Blanca</t>
  </si>
  <si>
    <t>Tarapacá</t>
  </si>
  <si>
    <t>Pozo Almonte</t>
  </si>
  <si>
    <t>Noviembre</t>
  </si>
  <si>
    <t>RENDIMIENTO ( Atados/Há.)</t>
  </si>
  <si>
    <t>PRECIO ESPERADO ($/Atado.)</t>
  </si>
  <si>
    <t>Septiembre</t>
  </si>
  <si>
    <t>Siembra</t>
  </si>
  <si>
    <t>Desmalezado</t>
  </si>
  <si>
    <t>Octubre</t>
  </si>
  <si>
    <t>Agosto</t>
  </si>
  <si>
    <t>Saco 25 kg</t>
  </si>
  <si>
    <t>Saco 50 kg</t>
  </si>
  <si>
    <t>Afalón Flow</t>
  </si>
  <si>
    <t>Agosto-Octubre</t>
  </si>
  <si>
    <t>Septiembre-Marzo</t>
  </si>
  <si>
    <t>Noviembre-Marzo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</si>
  <si>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</si>
  <si>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</si>
  <si>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</si>
  <si>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</si>
  <si>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</si>
  <si>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(Atados/hà)</t>
  </si>
  <si>
    <t>Costo unitario ($/atado) (*)</t>
  </si>
  <si>
    <t>Rastraje</t>
  </si>
  <si>
    <t>Riegos</t>
  </si>
  <si>
    <t>Heladas-estructuras productivas dañadas por sismos-lluvia excesiva-aluviones y viento salino.</t>
  </si>
  <si>
    <t>Vertimec 018 EC</t>
  </si>
  <si>
    <t>ESCENARIOS COSTO UNITARIO  ($/Atados)</t>
  </si>
  <si>
    <t>8. Cultivo anual, puede ser cultivado durante todo el año.</t>
  </si>
  <si>
    <t>9. Se estimán 5 cortes en la temporada.</t>
  </si>
  <si>
    <t>10. Período de siembra a cosecha 75 días.</t>
  </si>
  <si>
    <t>7. Metodo de siembra en eras a un marco de 0.2 m x 0.2 m.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</si>
  <si>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</si>
  <si>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</si>
  <si>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WP</t>
  </si>
  <si>
    <t>Ultrasol Crecimiento</t>
  </si>
  <si>
    <t>Guano no Avícola</t>
  </si>
  <si>
    <t>Nivelación de Suelo y Abonado de Fondo</t>
  </si>
  <si>
    <t>Aplicación de Agroinsumos</t>
  </si>
  <si>
    <t>Cosecha Manual</t>
  </si>
  <si>
    <t>Kg</t>
  </si>
  <si>
    <t>0. 250 Kg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</si>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</sst>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Calibri"/>
      <family val="2"/>
    </font>
    <font>
      <b/>
      <sz val="8"/>
      <color indexed="15"/>
      <name val="Calibri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7" borderId="19" xfId="0" applyFont="1" applyFill="1" applyBorder="1" applyAlignment="1"/>
    <xf numFmtId="0" fontId="5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9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4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49" fontId="11" fillId="2" borderId="5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2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2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14" fillId="0" borderId="37" xfId="0" applyFont="1" applyFill="1" applyBorder="1"/>
    <xf numFmtId="0" fontId="14" fillId="0" borderId="39" xfId="0" applyFont="1" applyFill="1" applyBorder="1"/>
    <xf numFmtId="49" fontId="11" fillId="2" borderId="29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2" fillId="2" borderId="30" xfId="0" applyNumberFormat="1" applyFont="1" applyFill="1" applyBorder="1" applyAlignment="1"/>
    <xf numFmtId="0" fontId="11" fillId="2" borderId="5" xfId="0" applyNumberFormat="1" applyFont="1" applyFill="1" applyBorder="1" applyAlignment="1">
      <alignment vertical="center"/>
    </xf>
    <xf numFmtId="166" fontId="11" fillId="2" borderId="5" xfId="0" applyNumberFormat="1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166" fontId="11" fillId="8" borderId="32" xfId="0" applyNumberFormat="1" applyFont="1" applyFill="1" applyBorder="1" applyAlignment="1">
      <alignment vertical="center"/>
    </xf>
    <xf numFmtId="9" fontId="11" fillId="8" borderId="33" xfId="0" applyNumberFormat="1" applyFont="1" applyFill="1" applyBorder="1" applyAlignment="1">
      <alignment vertical="center"/>
    </xf>
    <xf numFmtId="0" fontId="15" fillId="9" borderId="34" xfId="0" applyFont="1" applyFill="1" applyBorder="1" applyAlignment="1">
      <alignment vertical="center"/>
    </xf>
    <xf numFmtId="49" fontId="16" fillId="9" borderId="35" xfId="0" applyNumberFormat="1" applyFont="1" applyFill="1" applyBorder="1" applyAlignment="1">
      <alignment vertical="center"/>
    </xf>
    <xf numFmtId="0" fontId="15" fillId="9" borderId="35" xfId="0" applyFont="1" applyFill="1" applyBorder="1" applyAlignment="1">
      <alignment vertical="center"/>
    </xf>
    <xf numFmtId="0" fontId="15" fillId="9" borderId="36" xfId="0" applyFont="1" applyFill="1" applyBorder="1" applyAlignment="1">
      <alignment vertical="center"/>
    </xf>
    <xf numFmtId="49" fontId="11" fillId="8" borderId="43" xfId="0" applyNumberFormat="1" applyFont="1" applyFill="1" applyBorder="1" applyAlignment="1">
      <alignment vertical="center"/>
    </xf>
    <xf numFmtId="49" fontId="11" fillId="8" borderId="47" xfId="0" applyNumberFormat="1" applyFont="1" applyFill="1" applyBorder="1" applyAlignment="1">
      <alignment vertical="center"/>
    </xf>
    <xf numFmtId="49" fontId="2" fillId="8" borderId="48" xfId="0" applyNumberFormat="1" applyFont="1" applyFill="1" applyBorder="1" applyAlignment="1"/>
    <xf numFmtId="0" fontId="2" fillId="9" borderId="46" xfId="0" applyFont="1" applyFill="1" applyBorder="1" applyAlignment="1"/>
    <xf numFmtId="49" fontId="10" fillId="8" borderId="49" xfId="0" applyNumberFormat="1" applyFont="1" applyFill="1" applyBorder="1" applyAlignment="1">
      <alignment vertical="center"/>
    </xf>
    <xf numFmtId="166" fontId="10" fillId="8" borderId="50" xfId="0" applyNumberFormat="1" applyFont="1" applyFill="1" applyBorder="1" applyAlignment="1">
      <alignment vertical="center"/>
    </xf>
    <xf numFmtId="166" fontId="10" fillId="8" borderId="51" xfId="0" applyNumberFormat="1" applyFont="1" applyFill="1" applyBorder="1" applyAlignment="1">
      <alignment vertical="center"/>
    </xf>
    <xf numFmtId="49" fontId="10" fillId="8" borderId="52" xfId="0" applyNumberFormat="1" applyFont="1" applyFill="1" applyBorder="1" applyAlignment="1">
      <alignment vertical="center"/>
    </xf>
    <xf numFmtId="166" fontId="10" fillId="8" borderId="53" xfId="0" applyNumberFormat="1" applyFont="1" applyFill="1" applyBorder="1" applyAlignment="1">
      <alignment vertical="center"/>
    </xf>
    <xf numFmtId="166" fontId="10" fillId="8" borderId="54" xfId="0" applyNumberFormat="1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19" fillId="2" borderId="35" xfId="0" applyFont="1" applyFill="1" applyBorder="1" applyAlignment="1"/>
    <xf numFmtId="0" fontId="19" fillId="2" borderId="36" xfId="0" applyFont="1" applyFill="1" applyBorder="1" applyAlignment="1"/>
    <xf numFmtId="0" fontId="2" fillId="2" borderId="19" xfId="0" applyFont="1" applyFill="1" applyBorder="1" applyAlignment="1"/>
    <xf numFmtId="0" fontId="19" fillId="2" borderId="19" xfId="0" applyFont="1" applyFill="1" applyBorder="1" applyAlignment="1"/>
    <xf numFmtId="0" fontId="19" fillId="2" borderId="38" xfId="0" applyFont="1" applyFill="1" applyBorder="1" applyAlignment="1"/>
    <xf numFmtId="0" fontId="2" fillId="2" borderId="40" xfId="0" applyFont="1" applyFill="1" applyBorder="1" applyAlignment="1"/>
    <xf numFmtId="0" fontId="19" fillId="2" borderId="40" xfId="0" applyFont="1" applyFill="1" applyBorder="1" applyAlignment="1"/>
    <xf numFmtId="0" fontId="19" fillId="2" borderId="41" xfId="0" applyFont="1" applyFill="1" applyBorder="1" applyAlignment="1"/>
    <xf numFmtId="0" fontId="19" fillId="7" borderId="19" xfId="0" applyFont="1" applyFill="1" applyBorder="1" applyAlignment="1"/>
    <xf numFmtId="0" fontId="15" fillId="7" borderId="19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center" wrapText="1"/>
    </xf>
    <xf numFmtId="0" fontId="2" fillId="2" borderId="5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right" wrapText="1"/>
    </xf>
    <xf numFmtId="3" fontId="2" fillId="2" borderId="55" xfId="0" applyNumberFormat="1" applyFont="1" applyFill="1" applyBorder="1" applyAlignment="1">
      <alignment horizontal="right" wrapText="1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3" fontId="3" fillId="3" borderId="56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wrapText="1"/>
    </xf>
    <xf numFmtId="49" fontId="2" fillId="2" borderId="42" xfId="0" applyNumberFormat="1" applyFont="1" applyFill="1" applyBorder="1" applyAlignment="1">
      <alignment horizontal="center" wrapText="1"/>
    </xf>
    <xf numFmtId="0" fontId="2" fillId="2" borderId="42" xfId="0" applyNumberFormat="1" applyFont="1" applyFill="1" applyBorder="1" applyAlignment="1">
      <alignment wrapText="1"/>
    </xf>
    <xf numFmtId="49" fontId="2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1" fillId="3" borderId="4" xfId="0" applyNumberFormat="1" applyFont="1" applyFill="1" applyBorder="1" applyAlignment="1">
      <alignment vertical="center" wrapText="1"/>
    </xf>
    <xf numFmtId="49" fontId="20" fillId="2" borderId="5" xfId="0" applyNumberFormat="1" applyFont="1" applyFill="1" applyBorder="1" applyAlignment="1">
      <alignment horizontal="right"/>
    </xf>
    <xf numFmtId="0" fontId="20" fillId="2" borderId="6" xfId="0" applyFont="1" applyFill="1" applyBorder="1" applyAlignment="1"/>
    <xf numFmtId="3" fontId="20" fillId="2" borderId="5" xfId="0" applyNumberFormat="1" applyFont="1" applyFill="1" applyBorder="1" applyAlignment="1">
      <alignment horizontal="right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5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6" borderId="28" xfId="0" applyNumberFormat="1" applyFont="1" applyFill="1" applyBorder="1" applyAlignment="1">
      <alignment vertical="center"/>
    </xf>
    <xf numFmtId="49" fontId="4" fillId="9" borderId="44" xfId="0" applyNumberFormat="1" applyFont="1" applyFill="1" applyBorder="1" applyAlignment="1">
      <alignment vertical="center"/>
    </xf>
    <xf numFmtId="0" fontId="11" fillId="9" borderId="45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1" fillId="3" borderId="5" xfId="0" applyNumberFormat="1" applyFont="1" applyFill="1" applyBorder="1" applyAlignment="1">
      <alignment wrapText="1"/>
    </xf>
    <xf numFmtId="0" fontId="21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2" fillId="3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166" fontId="7" fillId="2" borderId="19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30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4"/>
  <sheetViews>
    <sheetView showGridLines="0" tabSelected="1" showWhiteSpace="0" topLeftCell="A79" zoomScaleNormal="100" workbookViewId="0">
      <selection activeCell="C92" sqref="C92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7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34" t="s">
        <v>0</v>
      </c>
      <c r="C9" s="135" t="s">
        <v>64</v>
      </c>
      <c r="D9" s="136"/>
      <c r="E9" s="161" t="s">
        <v>69</v>
      </c>
      <c r="F9" s="162"/>
      <c r="G9" s="137">
        <v>51000</v>
      </c>
    </row>
    <row r="10" spans="2:7" ht="38.25" customHeight="1" x14ac:dyDescent="0.35">
      <c r="B10" s="27" t="s">
        <v>1</v>
      </c>
      <c r="C10" s="28" t="s">
        <v>65</v>
      </c>
      <c r="D10" s="51"/>
      <c r="E10" s="159" t="s">
        <v>2</v>
      </c>
      <c r="F10" s="160"/>
      <c r="G10" s="29" t="s">
        <v>68</v>
      </c>
    </row>
    <row r="11" spans="2:7" ht="18" customHeight="1" x14ac:dyDescent="0.35">
      <c r="B11" s="27" t="s">
        <v>3</v>
      </c>
      <c r="C11" s="25" t="s">
        <v>4</v>
      </c>
      <c r="D11" s="51"/>
      <c r="E11" s="157" t="s">
        <v>70</v>
      </c>
      <c r="F11" s="158"/>
      <c r="G11" s="30">
        <v>300</v>
      </c>
    </row>
    <row r="12" spans="2:7" ht="11.25" customHeight="1" x14ac:dyDescent="0.35">
      <c r="B12" s="27" t="s">
        <v>5</v>
      </c>
      <c r="C12" s="25" t="s">
        <v>66</v>
      </c>
      <c r="D12" s="51"/>
      <c r="E12" s="31" t="s">
        <v>6</v>
      </c>
      <c r="F12" s="32"/>
      <c r="G12" s="26">
        <f>+G11*G9</f>
        <v>15300000</v>
      </c>
    </row>
    <row r="13" spans="2:7" ht="46" customHeight="1" x14ac:dyDescent="0.35">
      <c r="B13" s="27" t="s">
        <v>7</v>
      </c>
      <c r="C13" s="25" t="s">
        <v>67</v>
      </c>
      <c r="D13" s="51"/>
      <c r="E13" s="157" t="s">
        <v>8</v>
      </c>
      <c r="F13" s="158"/>
      <c r="G13" s="34" t="s">
        <v>108</v>
      </c>
    </row>
    <row r="14" spans="2:7" ht="13.5" customHeight="1" x14ac:dyDescent="0.35">
      <c r="B14" s="27" t="s">
        <v>9</v>
      </c>
      <c r="C14" s="25" t="s">
        <v>63</v>
      </c>
      <c r="D14" s="51"/>
      <c r="E14" s="157" t="s">
        <v>10</v>
      </c>
      <c r="F14" s="158"/>
      <c r="G14" s="25" t="s">
        <v>68</v>
      </c>
    </row>
    <row r="15" spans="2:7" ht="54" customHeight="1" x14ac:dyDescent="0.35">
      <c r="B15" s="27" t="s">
        <v>11</v>
      </c>
      <c r="C15" s="33">
        <v>44942</v>
      </c>
      <c r="D15" s="51"/>
      <c r="E15" s="163" t="s">
        <v>12</v>
      </c>
      <c r="F15" s="164"/>
      <c r="G15" s="34" t="s">
        <v>91</v>
      </c>
    </row>
    <row r="16" spans="2:7" ht="12" customHeight="1" x14ac:dyDescent="0.35">
      <c r="B16" s="52"/>
      <c r="C16" s="53"/>
      <c r="D16" s="54"/>
      <c r="E16" s="55"/>
      <c r="F16" s="55"/>
      <c r="G16" s="56"/>
    </row>
    <row r="17" spans="2:7" ht="12" customHeight="1" x14ac:dyDescent="0.35">
      <c r="B17" s="165" t="s">
        <v>13</v>
      </c>
      <c r="C17" s="166"/>
      <c r="D17" s="166"/>
      <c r="E17" s="166"/>
      <c r="F17" s="166"/>
      <c r="G17" s="166"/>
    </row>
    <row r="18" spans="2:7" ht="12" customHeight="1" x14ac:dyDescent="0.35">
      <c r="B18" s="57"/>
      <c r="C18" s="58"/>
      <c r="D18" s="58"/>
      <c r="E18" s="58"/>
      <c r="F18" s="59"/>
      <c r="G18" s="59"/>
    </row>
    <row r="19" spans="2:7" ht="12" customHeight="1" x14ac:dyDescent="0.35">
      <c r="B19" s="60" t="s">
        <v>14</v>
      </c>
      <c r="C19" s="61"/>
      <c r="D19" s="62"/>
      <c r="E19" s="62"/>
      <c r="F19" s="62"/>
      <c r="G19" s="62"/>
    </row>
    <row r="20" spans="2:7" ht="24" customHeight="1" x14ac:dyDescent="0.35">
      <c r="B20" s="138" t="s">
        <v>15</v>
      </c>
      <c r="C20" s="138" t="s">
        <v>16</v>
      </c>
      <c r="D20" s="138" t="s">
        <v>17</v>
      </c>
      <c r="E20" s="138" t="s">
        <v>18</v>
      </c>
      <c r="F20" s="138" t="s">
        <v>19</v>
      </c>
      <c r="G20" s="138" t="s">
        <v>20</v>
      </c>
    </row>
    <row r="21" spans="2:7" ht="12.75" customHeight="1" x14ac:dyDescent="0.35">
      <c r="B21" s="35" t="s">
        <v>21</v>
      </c>
      <c r="C21" s="36" t="s">
        <v>22</v>
      </c>
      <c r="D21" s="37">
        <v>0.5</v>
      </c>
      <c r="E21" s="35" t="s">
        <v>71</v>
      </c>
      <c r="F21" s="26">
        <v>15000</v>
      </c>
      <c r="G21" s="26">
        <f>(D21*F21)</f>
        <v>7500</v>
      </c>
    </row>
    <row r="22" spans="2:7" ht="15.65" customHeight="1" x14ac:dyDescent="0.35">
      <c r="B22" s="35" t="s">
        <v>90</v>
      </c>
      <c r="C22" s="36" t="s">
        <v>22</v>
      </c>
      <c r="D22" s="37">
        <v>26</v>
      </c>
      <c r="E22" s="35" t="s">
        <v>80</v>
      </c>
      <c r="F22" s="26">
        <v>15000</v>
      </c>
      <c r="G22" s="26">
        <f>(D22*F22)</f>
        <v>390000</v>
      </c>
    </row>
    <row r="23" spans="2:7" ht="26.15" customHeight="1" x14ac:dyDescent="0.35">
      <c r="B23" s="35" t="s">
        <v>103</v>
      </c>
      <c r="C23" s="36" t="s">
        <v>22</v>
      </c>
      <c r="D23" s="37">
        <v>4</v>
      </c>
      <c r="E23" s="35" t="s">
        <v>71</v>
      </c>
      <c r="F23" s="26">
        <v>15000</v>
      </c>
      <c r="G23" s="26">
        <f t="shared" ref="G23:G27" si="0">(D23*F23)</f>
        <v>60000</v>
      </c>
    </row>
    <row r="24" spans="2:7" ht="14.5" customHeight="1" x14ac:dyDescent="0.35">
      <c r="B24" s="35" t="s">
        <v>72</v>
      </c>
      <c r="C24" s="36" t="s">
        <v>22</v>
      </c>
      <c r="D24" s="37">
        <v>20</v>
      </c>
      <c r="E24" s="35" t="s">
        <v>71</v>
      </c>
      <c r="F24" s="26">
        <v>15000</v>
      </c>
      <c r="G24" s="26">
        <f t="shared" si="0"/>
        <v>300000</v>
      </c>
    </row>
    <row r="25" spans="2:7" ht="14.5" customHeight="1" x14ac:dyDescent="0.35">
      <c r="B25" s="35" t="s">
        <v>73</v>
      </c>
      <c r="C25" s="36" t="s">
        <v>22</v>
      </c>
      <c r="D25" s="37">
        <v>25</v>
      </c>
      <c r="E25" s="35" t="s">
        <v>74</v>
      </c>
      <c r="F25" s="26">
        <v>15000</v>
      </c>
      <c r="G25" s="26">
        <f t="shared" si="0"/>
        <v>375000</v>
      </c>
    </row>
    <row r="26" spans="2:7" ht="14.5" customHeight="1" x14ac:dyDescent="0.35">
      <c r="B26" s="35" t="s">
        <v>104</v>
      </c>
      <c r="C26" s="36" t="s">
        <v>22</v>
      </c>
      <c r="D26" s="37">
        <v>12</v>
      </c>
      <c r="E26" s="35" t="s">
        <v>29</v>
      </c>
      <c r="F26" s="26">
        <v>15000</v>
      </c>
      <c r="G26" s="26">
        <f t="shared" si="0"/>
        <v>180000</v>
      </c>
    </row>
    <row r="27" spans="2:7" ht="12.75" customHeight="1" x14ac:dyDescent="0.35">
      <c r="B27" s="35" t="s">
        <v>105</v>
      </c>
      <c r="C27" s="36" t="s">
        <v>22</v>
      </c>
      <c r="D27" s="37">
        <v>40</v>
      </c>
      <c r="E27" s="35" t="s">
        <v>81</v>
      </c>
      <c r="F27" s="26">
        <v>15000</v>
      </c>
      <c r="G27" s="26">
        <f t="shared" si="0"/>
        <v>600000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1912500</v>
      </c>
    </row>
    <row r="29" spans="2:7" ht="12" customHeight="1" x14ac:dyDescent="0.35">
      <c r="B29" s="57"/>
      <c r="C29" s="59"/>
      <c r="D29" s="59"/>
      <c r="E29" s="59"/>
      <c r="F29" s="63"/>
      <c r="G29" s="63"/>
    </row>
    <row r="30" spans="2:7" ht="12" customHeight="1" x14ac:dyDescent="0.35">
      <c r="B30" s="64" t="s">
        <v>24</v>
      </c>
      <c r="C30" s="65"/>
      <c r="D30" s="66"/>
      <c r="E30" s="66"/>
      <c r="F30" s="67"/>
      <c r="G30" s="67"/>
    </row>
    <row r="31" spans="2:7" ht="24" customHeight="1" x14ac:dyDescent="0.35">
      <c r="B31" s="139" t="s">
        <v>15</v>
      </c>
      <c r="C31" s="140" t="s">
        <v>16</v>
      </c>
      <c r="D31" s="140" t="s">
        <v>17</v>
      </c>
      <c r="E31" s="139" t="s">
        <v>18</v>
      </c>
      <c r="F31" s="140" t="s">
        <v>19</v>
      </c>
      <c r="G31" s="139" t="s">
        <v>20</v>
      </c>
    </row>
    <row r="32" spans="2:7" ht="12" customHeight="1" x14ac:dyDescent="0.35">
      <c r="B32" s="68"/>
      <c r="C32" s="69"/>
      <c r="D32" s="69"/>
      <c r="E32" s="69"/>
      <c r="F32" s="68"/>
      <c r="G32" s="68"/>
    </row>
    <row r="33" spans="2:7" ht="12" customHeight="1" x14ac:dyDescent="0.35">
      <c r="B33" s="9" t="s">
        <v>25</v>
      </c>
      <c r="C33" s="10"/>
      <c r="D33" s="10"/>
      <c r="E33" s="10"/>
      <c r="F33" s="11"/>
      <c r="G33" s="11">
        <f>SUM(G32)</f>
        <v>0</v>
      </c>
    </row>
    <row r="34" spans="2:7" ht="12" customHeight="1" x14ac:dyDescent="0.35">
      <c r="B34" s="70"/>
      <c r="C34" s="71"/>
      <c r="D34" s="71"/>
      <c r="E34" s="71"/>
      <c r="F34" s="72"/>
      <c r="G34" s="72"/>
    </row>
    <row r="35" spans="2:7" ht="12" customHeight="1" x14ac:dyDescent="0.35">
      <c r="B35" s="64" t="s">
        <v>26</v>
      </c>
      <c r="C35" s="65"/>
      <c r="D35" s="66"/>
      <c r="E35" s="66"/>
      <c r="F35" s="67"/>
      <c r="G35" s="67"/>
    </row>
    <row r="36" spans="2:7" ht="24" customHeight="1" x14ac:dyDescent="0.35">
      <c r="B36" s="141" t="s">
        <v>15</v>
      </c>
      <c r="C36" s="141" t="s">
        <v>16</v>
      </c>
      <c r="D36" s="141" t="s">
        <v>17</v>
      </c>
      <c r="E36" s="141" t="s">
        <v>18</v>
      </c>
      <c r="F36" s="142" t="s">
        <v>19</v>
      </c>
      <c r="G36" s="141" t="s">
        <v>20</v>
      </c>
    </row>
    <row r="37" spans="2:7" ht="12.75" customHeight="1" x14ac:dyDescent="0.35">
      <c r="B37" s="120" t="s">
        <v>28</v>
      </c>
      <c r="C37" s="121" t="s">
        <v>27</v>
      </c>
      <c r="D37" s="122">
        <v>0.5</v>
      </c>
      <c r="E37" s="123" t="s">
        <v>71</v>
      </c>
      <c r="F37" s="124">
        <v>240000</v>
      </c>
      <c r="G37" s="124">
        <f>(D37*F37)</f>
        <v>120000</v>
      </c>
    </row>
    <row r="38" spans="2:7" ht="12.75" customHeight="1" x14ac:dyDescent="0.35">
      <c r="B38" s="129" t="s">
        <v>89</v>
      </c>
      <c r="C38" s="130" t="s">
        <v>27</v>
      </c>
      <c r="D38" s="131">
        <v>0.5</v>
      </c>
      <c r="E38" s="132" t="s">
        <v>71</v>
      </c>
      <c r="F38" s="133">
        <v>240000</v>
      </c>
      <c r="G38" s="133">
        <f>(D38*F38)</f>
        <v>120000</v>
      </c>
    </row>
    <row r="39" spans="2:7" ht="12.75" customHeight="1" x14ac:dyDescent="0.35">
      <c r="B39" s="125" t="s">
        <v>31</v>
      </c>
      <c r="C39" s="126"/>
      <c r="D39" s="126"/>
      <c r="E39" s="126"/>
      <c r="F39" s="127"/>
      <c r="G39" s="128">
        <f>SUM(G37:G38)</f>
        <v>240000</v>
      </c>
    </row>
    <row r="40" spans="2:7" ht="12" customHeight="1" x14ac:dyDescent="0.35">
      <c r="B40" s="70"/>
      <c r="C40" s="71"/>
      <c r="D40" s="71"/>
      <c r="E40" s="71"/>
      <c r="F40" s="72"/>
      <c r="G40" s="72"/>
    </row>
    <row r="41" spans="2:7" ht="12" customHeight="1" x14ac:dyDescent="0.35">
      <c r="B41" s="64" t="s">
        <v>32</v>
      </c>
      <c r="C41" s="65"/>
      <c r="D41" s="66"/>
      <c r="E41" s="66"/>
      <c r="F41" s="67"/>
      <c r="G41" s="67"/>
    </row>
    <row r="42" spans="2:7" ht="24" customHeight="1" x14ac:dyDescent="0.35">
      <c r="B42" s="142" t="s">
        <v>33</v>
      </c>
      <c r="C42" s="142" t="s">
        <v>34</v>
      </c>
      <c r="D42" s="142" t="s">
        <v>35</v>
      </c>
      <c r="E42" s="142" t="s">
        <v>18</v>
      </c>
      <c r="F42" s="142" t="s">
        <v>19</v>
      </c>
      <c r="G42" s="142" t="s">
        <v>20</v>
      </c>
    </row>
    <row r="43" spans="2:7" ht="12.75" customHeight="1" x14ac:dyDescent="0.35">
      <c r="B43" s="38" t="s">
        <v>36</v>
      </c>
      <c r="C43" s="39"/>
      <c r="D43" s="39"/>
      <c r="E43" s="39"/>
      <c r="F43" s="39"/>
      <c r="G43" s="39"/>
    </row>
    <row r="44" spans="2:7" ht="12.75" customHeight="1" x14ac:dyDescent="0.35">
      <c r="B44" s="31" t="s">
        <v>37</v>
      </c>
      <c r="C44" s="40" t="s">
        <v>106</v>
      </c>
      <c r="D44" s="41">
        <v>8</v>
      </c>
      <c r="E44" s="40" t="s">
        <v>75</v>
      </c>
      <c r="F44" s="30">
        <v>83990</v>
      </c>
      <c r="G44" s="13">
        <f>(D44*F44)</f>
        <v>671920</v>
      </c>
    </row>
    <row r="45" spans="2:7" ht="12.75" customHeight="1" x14ac:dyDescent="0.35">
      <c r="B45" s="42" t="s">
        <v>38</v>
      </c>
      <c r="C45" s="14"/>
      <c r="D45" s="32"/>
      <c r="E45" s="14"/>
      <c r="F45" s="30"/>
      <c r="G45" s="13"/>
    </row>
    <row r="46" spans="2:7" ht="12.75" customHeight="1" x14ac:dyDescent="0.35">
      <c r="B46" s="31" t="s">
        <v>39</v>
      </c>
      <c r="C46" s="40" t="s">
        <v>76</v>
      </c>
      <c r="D46" s="41">
        <v>24</v>
      </c>
      <c r="E46" s="40" t="s">
        <v>30</v>
      </c>
      <c r="F46" s="30">
        <v>30000</v>
      </c>
      <c r="G46" s="13">
        <f t="shared" ref="G46:G52" si="1">(D46*F46)</f>
        <v>720000</v>
      </c>
    </row>
    <row r="47" spans="2:7" ht="12.75" customHeight="1" x14ac:dyDescent="0.35">
      <c r="B47" s="31" t="s">
        <v>101</v>
      </c>
      <c r="C47" s="40" t="s">
        <v>76</v>
      </c>
      <c r="D47" s="41">
        <v>8</v>
      </c>
      <c r="E47" s="40" t="s">
        <v>30</v>
      </c>
      <c r="F47" s="30">
        <v>57500</v>
      </c>
      <c r="G47" s="13">
        <f t="shared" si="1"/>
        <v>460000</v>
      </c>
    </row>
    <row r="48" spans="2:7" ht="12.75" customHeight="1" x14ac:dyDescent="0.35">
      <c r="B48" s="31" t="s">
        <v>102</v>
      </c>
      <c r="C48" s="40" t="s">
        <v>77</v>
      </c>
      <c r="D48" s="41">
        <v>720</v>
      </c>
      <c r="E48" s="40" t="s">
        <v>71</v>
      </c>
      <c r="F48" s="30">
        <v>3500</v>
      </c>
      <c r="G48" s="13">
        <f t="shared" si="1"/>
        <v>2520000</v>
      </c>
    </row>
    <row r="49" spans="2:7" ht="12.75" customHeight="1" x14ac:dyDescent="0.35">
      <c r="B49" s="42" t="s">
        <v>40</v>
      </c>
      <c r="C49" s="14"/>
      <c r="D49" s="32"/>
      <c r="E49" s="14"/>
      <c r="F49" s="30"/>
      <c r="G49" s="13"/>
    </row>
    <row r="50" spans="2:7" ht="12.75" customHeight="1" x14ac:dyDescent="0.35">
      <c r="B50" s="31" t="s">
        <v>78</v>
      </c>
      <c r="C50" s="40" t="s">
        <v>106</v>
      </c>
      <c r="D50" s="41">
        <v>4</v>
      </c>
      <c r="E50" s="40" t="s">
        <v>79</v>
      </c>
      <c r="F50" s="30">
        <v>35000</v>
      </c>
      <c r="G50" s="13">
        <f t="shared" si="1"/>
        <v>140000</v>
      </c>
    </row>
    <row r="51" spans="2:7" ht="12.75" customHeight="1" x14ac:dyDescent="0.35">
      <c r="B51" s="42" t="s">
        <v>42</v>
      </c>
      <c r="C51" s="14"/>
      <c r="D51" s="32"/>
      <c r="E51" s="14"/>
      <c r="F51" s="30"/>
      <c r="G51" s="13"/>
    </row>
    <row r="52" spans="2:7" ht="13" customHeight="1" x14ac:dyDescent="0.35">
      <c r="B52" s="43" t="s">
        <v>100</v>
      </c>
      <c r="C52" s="44" t="s">
        <v>107</v>
      </c>
      <c r="D52" s="45">
        <v>10</v>
      </c>
      <c r="E52" s="44" t="s">
        <v>29</v>
      </c>
      <c r="F52" s="46">
        <v>33174</v>
      </c>
      <c r="G52" s="13">
        <f t="shared" si="1"/>
        <v>331740</v>
      </c>
    </row>
    <row r="53" spans="2:7" ht="13" customHeight="1" x14ac:dyDescent="0.35">
      <c r="B53" s="43" t="s">
        <v>92</v>
      </c>
      <c r="C53" s="44" t="s">
        <v>41</v>
      </c>
      <c r="D53" s="45">
        <v>6</v>
      </c>
      <c r="E53" s="44" t="s">
        <v>29</v>
      </c>
      <c r="F53" s="46">
        <v>22700</v>
      </c>
      <c r="G53" s="13">
        <f>(D53*F53)</f>
        <v>136200</v>
      </c>
    </row>
    <row r="54" spans="2:7" ht="13.5" customHeight="1" x14ac:dyDescent="0.35">
      <c r="B54" s="9" t="s">
        <v>43</v>
      </c>
      <c r="C54" s="10"/>
      <c r="D54" s="10"/>
      <c r="E54" s="10"/>
      <c r="F54" s="11"/>
      <c r="G54" s="12">
        <f>SUM(G43:G53)</f>
        <v>4979860</v>
      </c>
    </row>
    <row r="55" spans="2:7" ht="12" customHeight="1" x14ac:dyDescent="0.35">
      <c r="B55" s="70"/>
      <c r="C55" s="71"/>
      <c r="D55" s="71"/>
      <c r="E55" s="73"/>
      <c r="F55" s="72"/>
      <c r="G55" s="72"/>
    </row>
    <row r="56" spans="2:7" ht="12" customHeight="1" x14ac:dyDescent="0.35">
      <c r="B56" s="64" t="s">
        <v>44</v>
      </c>
      <c r="C56" s="65"/>
      <c r="D56" s="66"/>
      <c r="E56" s="66"/>
      <c r="F56" s="67"/>
      <c r="G56" s="67"/>
    </row>
    <row r="57" spans="2:7" ht="24" customHeight="1" x14ac:dyDescent="0.35">
      <c r="B57" s="141" t="s">
        <v>45</v>
      </c>
      <c r="C57" s="142" t="s">
        <v>34</v>
      </c>
      <c r="D57" s="142" t="s">
        <v>35</v>
      </c>
      <c r="E57" s="141" t="s">
        <v>18</v>
      </c>
      <c r="F57" s="142" t="s">
        <v>19</v>
      </c>
      <c r="G57" s="141" t="s">
        <v>20</v>
      </c>
    </row>
    <row r="58" spans="2:7" ht="12.75" customHeight="1" x14ac:dyDescent="0.35">
      <c r="B58" s="47"/>
      <c r="C58" s="48"/>
      <c r="D58" s="30"/>
      <c r="E58" s="49"/>
      <c r="F58" s="50"/>
      <c r="G58" s="30"/>
    </row>
    <row r="59" spans="2:7" ht="13.5" customHeight="1" x14ac:dyDescent="0.35">
      <c r="B59" s="74" t="s">
        <v>46</v>
      </c>
      <c r="C59" s="75"/>
      <c r="D59" s="75"/>
      <c r="E59" s="75"/>
      <c r="F59" s="76"/>
      <c r="G59" s="77"/>
    </row>
    <row r="60" spans="2:7" ht="12" customHeight="1" x14ac:dyDescent="0.35">
      <c r="B60" s="78"/>
      <c r="C60" s="78"/>
      <c r="D60" s="78"/>
      <c r="E60" s="78"/>
      <c r="F60" s="79"/>
      <c r="G60" s="79"/>
    </row>
    <row r="61" spans="2:7" ht="12" customHeight="1" x14ac:dyDescent="0.35">
      <c r="B61" s="143" t="s">
        <v>47</v>
      </c>
      <c r="C61" s="144"/>
      <c r="D61" s="144"/>
      <c r="E61" s="144"/>
      <c r="F61" s="144"/>
      <c r="G61" s="145">
        <f>G28+G39+G54+G59</f>
        <v>7132360</v>
      </c>
    </row>
    <row r="62" spans="2:7" ht="12" customHeight="1" x14ac:dyDescent="0.35">
      <c r="B62" s="146" t="s">
        <v>48</v>
      </c>
      <c r="C62" s="147"/>
      <c r="D62" s="147"/>
      <c r="E62" s="147"/>
      <c r="F62" s="147"/>
      <c r="G62" s="148">
        <f>G61*0.05</f>
        <v>356618</v>
      </c>
    </row>
    <row r="63" spans="2:7" ht="12" customHeight="1" x14ac:dyDescent="0.35">
      <c r="B63" s="149" t="s">
        <v>49</v>
      </c>
      <c r="C63" s="150"/>
      <c r="D63" s="150"/>
      <c r="E63" s="150"/>
      <c r="F63" s="150"/>
      <c r="G63" s="151">
        <f>G62+G61</f>
        <v>7488978</v>
      </c>
    </row>
    <row r="64" spans="2:7" ht="12" customHeight="1" x14ac:dyDescent="0.35">
      <c r="B64" s="146" t="s">
        <v>50</v>
      </c>
      <c r="C64" s="147"/>
      <c r="D64" s="147"/>
      <c r="E64" s="147"/>
      <c r="F64" s="147"/>
      <c r="G64" s="148">
        <f>G12</f>
        <v>15300000</v>
      </c>
    </row>
    <row r="65" spans="2:7" ht="12" customHeight="1" x14ac:dyDescent="0.35">
      <c r="B65" s="152" t="s">
        <v>51</v>
      </c>
      <c r="C65" s="153"/>
      <c r="D65" s="153"/>
      <c r="E65" s="153"/>
      <c r="F65" s="153"/>
      <c r="G65" s="154">
        <f>G64-G63</f>
        <v>7811022</v>
      </c>
    </row>
    <row r="66" spans="2:7" ht="12" customHeight="1" x14ac:dyDescent="0.35">
      <c r="B66" s="119" t="s">
        <v>98</v>
      </c>
      <c r="C66" s="20"/>
      <c r="D66" s="20"/>
      <c r="E66" s="20"/>
      <c r="F66" s="20"/>
      <c r="G66" s="17"/>
    </row>
    <row r="67" spans="2:7" ht="12.75" customHeight="1" thickBot="1" x14ac:dyDescent="0.4">
      <c r="B67" s="21"/>
      <c r="C67" s="20"/>
      <c r="D67" s="20"/>
      <c r="E67" s="20"/>
      <c r="F67" s="20"/>
      <c r="G67" s="17"/>
    </row>
    <row r="68" spans="2:7" ht="12" customHeight="1" x14ac:dyDescent="0.35">
      <c r="B68" s="105" t="s">
        <v>99</v>
      </c>
      <c r="C68" s="106"/>
      <c r="D68" s="106"/>
      <c r="E68" s="107"/>
      <c r="F68" s="108"/>
      <c r="G68" s="17"/>
    </row>
    <row r="69" spans="2:7" ht="12" customHeight="1" x14ac:dyDescent="0.35">
      <c r="B69" s="80" t="s">
        <v>52</v>
      </c>
      <c r="C69" s="109"/>
      <c r="D69" s="109"/>
      <c r="E69" s="110"/>
      <c r="F69" s="111"/>
      <c r="G69" s="17"/>
    </row>
    <row r="70" spans="2:7" ht="12" customHeight="1" x14ac:dyDescent="0.35">
      <c r="B70" s="80" t="s">
        <v>82</v>
      </c>
      <c r="C70" s="109"/>
      <c r="D70" s="109"/>
      <c r="E70" s="110"/>
      <c r="F70" s="111"/>
      <c r="G70" s="17"/>
    </row>
    <row r="71" spans="2:7" ht="12" customHeight="1" x14ac:dyDescent="0.35">
      <c r="B71" s="80" t="s">
        <v>83</v>
      </c>
      <c r="C71" s="109"/>
      <c r="D71" s="109"/>
      <c r="E71" s="110"/>
      <c r="F71" s="111"/>
      <c r="G71" s="17"/>
    </row>
    <row r="72" spans="2:7" ht="12" customHeight="1" x14ac:dyDescent="0.35">
      <c r="B72" s="80" t="s">
        <v>84</v>
      </c>
      <c r="C72" s="109"/>
      <c r="D72" s="109"/>
      <c r="E72" s="110"/>
      <c r="F72" s="111"/>
      <c r="G72" s="17"/>
    </row>
    <row r="73" spans="2:7" ht="12" customHeight="1" x14ac:dyDescent="0.35">
      <c r="B73" s="80" t="s">
        <v>85</v>
      </c>
      <c r="C73" s="109"/>
      <c r="D73" s="109"/>
      <c r="E73" s="110"/>
      <c r="F73" s="111"/>
      <c r="G73" s="17"/>
    </row>
    <row r="74" spans="2:7" ht="12" customHeight="1" x14ac:dyDescent="0.35">
      <c r="B74" s="80" t="s">
        <v>86</v>
      </c>
      <c r="C74" s="109"/>
      <c r="D74" s="109"/>
      <c r="E74" s="110"/>
      <c r="F74" s="111"/>
      <c r="G74" s="17"/>
    </row>
    <row r="75" spans="2:7" ht="12" customHeight="1" x14ac:dyDescent="0.35">
      <c r="B75" s="80" t="s">
        <v>97</v>
      </c>
      <c r="C75" s="109"/>
      <c r="D75" s="109"/>
      <c r="E75" s="110"/>
      <c r="F75" s="111"/>
      <c r="G75" s="17"/>
    </row>
    <row r="76" spans="2:7" ht="12" customHeight="1" x14ac:dyDescent="0.35">
      <c r="B76" s="80" t="s">
        <v>94</v>
      </c>
      <c r="C76" s="109"/>
      <c r="D76" s="109"/>
      <c r="E76" s="110"/>
      <c r="F76" s="111"/>
      <c r="G76" s="17"/>
    </row>
    <row r="77" spans="2:7" ht="12" customHeight="1" x14ac:dyDescent="0.35">
      <c r="B77" s="80" t="s">
        <v>95</v>
      </c>
      <c r="C77" s="109"/>
      <c r="D77" s="109"/>
      <c r="E77" s="110"/>
      <c r="F77" s="111"/>
      <c r="G77" s="17"/>
    </row>
    <row r="78" spans="2:7" ht="12.75" customHeight="1" thickBot="1" x14ac:dyDescent="0.4">
      <c r="B78" s="81" t="s">
        <v>96</v>
      </c>
      <c r="C78" s="112"/>
      <c r="D78" s="112"/>
      <c r="E78" s="113"/>
      <c r="F78" s="114"/>
      <c r="G78" s="17"/>
    </row>
    <row r="79" spans="2:7" ht="12.75" customHeight="1" thickBot="1" x14ac:dyDescent="0.4">
      <c r="B79" s="23"/>
      <c r="C79" s="19"/>
      <c r="D79" s="19"/>
      <c r="E79" s="19"/>
      <c r="F79" s="19"/>
      <c r="G79" s="17"/>
    </row>
    <row r="80" spans="2:7" ht="15" customHeight="1" thickBot="1" x14ac:dyDescent="0.4">
      <c r="B80" s="155" t="s">
        <v>53</v>
      </c>
      <c r="C80" s="156"/>
      <c r="D80" s="97"/>
      <c r="E80" s="115"/>
      <c r="F80" s="15"/>
      <c r="G80" s="17"/>
    </row>
    <row r="81" spans="2:7" ht="12" customHeight="1" x14ac:dyDescent="0.35">
      <c r="B81" s="94" t="s">
        <v>45</v>
      </c>
      <c r="C81" s="95" t="s">
        <v>54</v>
      </c>
      <c r="D81" s="96" t="s">
        <v>55</v>
      </c>
      <c r="E81" s="115"/>
      <c r="F81" s="15"/>
      <c r="G81" s="17"/>
    </row>
    <row r="82" spans="2:7" ht="12" customHeight="1" x14ac:dyDescent="0.35">
      <c r="B82" s="82" t="s">
        <v>56</v>
      </c>
      <c r="C82" s="83">
        <f>+G28</f>
        <v>1912500</v>
      </c>
      <c r="D82" s="84">
        <f>(C82/C88)</f>
        <v>0.25537529954020427</v>
      </c>
      <c r="E82" s="115"/>
      <c r="F82" s="15"/>
      <c r="G82" s="17"/>
    </row>
    <row r="83" spans="2:7" ht="12" customHeight="1" x14ac:dyDescent="0.35">
      <c r="B83" s="82" t="s">
        <v>57</v>
      </c>
      <c r="C83" s="85">
        <v>0</v>
      </c>
      <c r="D83" s="84">
        <v>0</v>
      </c>
      <c r="E83" s="115"/>
      <c r="F83" s="15"/>
      <c r="G83" s="17"/>
    </row>
    <row r="84" spans="2:7" ht="12" customHeight="1" x14ac:dyDescent="0.35">
      <c r="B84" s="82" t="s">
        <v>58</v>
      </c>
      <c r="C84" s="83">
        <f>+G39</f>
        <v>240000</v>
      </c>
      <c r="D84" s="84">
        <f>(C84/C88)</f>
        <v>3.204709641288838E-2</v>
      </c>
      <c r="E84" s="115"/>
      <c r="F84" s="15"/>
      <c r="G84" s="17"/>
    </row>
    <row r="85" spans="2:7" ht="12" customHeight="1" x14ac:dyDescent="0.35">
      <c r="B85" s="82" t="s">
        <v>33</v>
      </c>
      <c r="C85" s="83">
        <f>+G54</f>
        <v>4979860</v>
      </c>
      <c r="D85" s="84">
        <f>(C85/C88)</f>
        <v>0.66495855642785973</v>
      </c>
      <c r="E85" s="115"/>
      <c r="F85" s="15"/>
      <c r="G85" s="17"/>
    </row>
    <row r="86" spans="2:7" ht="12" customHeight="1" x14ac:dyDescent="0.35">
      <c r="B86" s="82" t="s">
        <v>59</v>
      </c>
      <c r="C86" s="86">
        <f>+G59</f>
        <v>0</v>
      </c>
      <c r="D86" s="84">
        <f>(C86/C88)</f>
        <v>0</v>
      </c>
      <c r="E86" s="116"/>
      <c r="F86" s="16"/>
      <c r="G86" s="17"/>
    </row>
    <row r="87" spans="2:7" ht="12" customHeight="1" x14ac:dyDescent="0.35">
      <c r="B87" s="82" t="s">
        <v>60</v>
      </c>
      <c r="C87" s="86">
        <f>+G62</f>
        <v>356618</v>
      </c>
      <c r="D87" s="84">
        <f>(C87/C88)</f>
        <v>4.7619047619047616E-2</v>
      </c>
      <c r="E87" s="116"/>
      <c r="F87" s="16"/>
      <c r="G87" s="17"/>
    </row>
    <row r="88" spans="2:7" ht="12.75" customHeight="1" thickBot="1" x14ac:dyDescent="0.4">
      <c r="B88" s="87" t="s">
        <v>61</v>
      </c>
      <c r="C88" s="88">
        <f>SUM(C82:C87)</f>
        <v>7488978</v>
      </c>
      <c r="D88" s="89">
        <f>SUM(D82:D87)</f>
        <v>1</v>
      </c>
      <c r="E88" s="116"/>
      <c r="F88" s="16"/>
      <c r="G88" s="17"/>
    </row>
    <row r="89" spans="2:7" ht="12" customHeight="1" x14ac:dyDescent="0.35">
      <c r="B89" s="117"/>
      <c r="C89" s="118"/>
      <c r="D89" s="118"/>
      <c r="E89" s="118"/>
      <c r="F89" s="20"/>
      <c r="G89" s="17"/>
    </row>
    <row r="90" spans="2:7" ht="12.75" customHeight="1" thickBot="1" x14ac:dyDescent="0.4">
      <c r="B90" s="22"/>
      <c r="C90" s="118"/>
      <c r="D90" s="118"/>
      <c r="E90" s="118"/>
      <c r="F90" s="20"/>
      <c r="G90" s="17"/>
    </row>
    <row r="91" spans="2:7" ht="12" customHeight="1" thickBot="1" x14ac:dyDescent="0.4">
      <c r="B91" s="90"/>
      <c r="C91" s="91" t="s">
        <v>93</v>
      </c>
      <c r="D91" s="92"/>
      <c r="E91" s="93"/>
      <c r="F91" s="16"/>
      <c r="G91" s="17"/>
    </row>
    <row r="92" spans="2:7" ht="12" customHeight="1" x14ac:dyDescent="0.35">
      <c r="B92" s="98" t="s">
        <v>87</v>
      </c>
      <c r="C92" s="99">
        <f>+E92*(1-0.3)</f>
        <v>35700</v>
      </c>
      <c r="D92" s="99">
        <f>+E92*(1-0.2)</f>
        <v>40800</v>
      </c>
      <c r="E92" s="100">
        <v>51000</v>
      </c>
      <c r="F92" s="24"/>
      <c r="G92" s="18"/>
    </row>
    <row r="93" spans="2:7" ht="12.75" customHeight="1" thickBot="1" x14ac:dyDescent="0.4">
      <c r="B93" s="101" t="s">
        <v>88</v>
      </c>
      <c r="C93" s="102">
        <f>(G63/C92)</f>
        <v>209.77529411764706</v>
      </c>
      <c r="D93" s="102">
        <f>(G63/D92)</f>
        <v>183.55338235294118</v>
      </c>
      <c r="E93" s="103">
        <f>(G63/E92)</f>
        <v>146.84270588235293</v>
      </c>
      <c r="F93" s="24"/>
      <c r="G93" s="18"/>
    </row>
    <row r="94" spans="2:7" ht="15.65" customHeight="1" x14ac:dyDescent="0.35">
      <c r="B94" s="104" t="s">
        <v>62</v>
      </c>
      <c r="C94" s="19"/>
      <c r="D94" s="167"/>
      <c r="E94" s="19"/>
      <c r="F94" s="19"/>
      <c r="G94" s="19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Acelga</vt:lpstr>
      <vt:lpstr>Acelga!Área_de_impresión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2022-01-10T16:30:22Z</cp:lastPrinted>
  <dcterms:created xsi:type="dcterms:W3CDTF">2020-11-27T12:49:26Z</dcterms:created>
  <dcterms:modified xsi:type="dcterms:W3CDTF">2023-01-24T12:55:02Z</dcterms:modified>
</cp:coreProperties>
</file>