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Yumbel 07 03032023\"/>
    </mc:Choice>
  </mc:AlternateContent>
  <bookViews>
    <workbookView xWindow="0" yWindow="0" windowWidth="20490" windowHeight="7155"/>
  </bookViews>
  <sheets>
    <sheet name="Acelga" sheetId="39" r:id="rId1"/>
    <sheet name="trigo" sheetId="33" state="hidden" r:id="rId2"/>
  </sheets>
  <externalReferences>
    <externalReference r:id="rId3"/>
  </externalReferences>
  <definedNames>
    <definedName name="_xlnm.Print_Area" localSheetId="0">Acelga!$A$1:$G$88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39" l="1"/>
  <c r="G49" i="39"/>
  <c r="G48" i="39"/>
  <c r="G46" i="39"/>
  <c r="G44" i="39"/>
  <c r="G43" i="39"/>
  <c r="G41" i="39"/>
  <c r="G50" i="39" s="1"/>
  <c r="C77" i="39" s="1"/>
  <c r="G35" i="39"/>
  <c r="G34" i="39"/>
  <c r="G33" i="39"/>
  <c r="G28" i="39"/>
  <c r="C75" i="39" s="1"/>
  <c r="G23" i="39"/>
  <c r="G22" i="39"/>
  <c r="G21" i="39"/>
  <c r="G20" i="39"/>
  <c r="G19" i="39"/>
  <c r="G18" i="39"/>
  <c r="G24" i="39" s="1"/>
  <c r="C9" i="39"/>
  <c r="C7" i="39"/>
  <c r="G6" i="39"/>
  <c r="G9" i="39" s="1"/>
  <c r="G60" i="39" s="1"/>
  <c r="C6" i="39"/>
  <c r="G36" i="39" l="1"/>
  <c r="C76" i="39" s="1"/>
  <c r="C74" i="39"/>
  <c r="G29" i="39"/>
  <c r="G57" i="39" s="1"/>
  <c r="G58" i="39" s="1"/>
  <c r="C79" i="39" l="1"/>
  <c r="G59" i="39"/>
  <c r="C85" i="39" l="1"/>
  <c r="E85" i="39"/>
  <c r="D85" i="39"/>
  <c r="G61" i="39"/>
  <c r="C80" i="39"/>
  <c r="D78" i="39" l="1"/>
  <c r="D76" i="39"/>
  <c r="D77" i="39"/>
  <c r="D74" i="39"/>
  <c r="D79" i="39"/>
  <c r="D80" i="39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</calcChain>
</file>

<file path=xl/sharedStrings.xml><?xml version="1.0" encoding="utf-8"?>
<sst xmlns="http://schemas.openxmlformats.org/spreadsheetml/2006/main" count="302" uniqueCount="144">
  <si>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</si>
  <si>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</si>
  <si>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</si>
  <si>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</si>
  <si>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</si>
  <si>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</si>
  <si>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</si>
  <si>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</si>
  <si>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</si>
  <si>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</si>
  <si>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</si>
  <si>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</si>
  <si>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</si>
  <si>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</si>
  <si>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</si>
  <si>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</si>
  <si>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</si>
  <si>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</si>
  <si>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</si>
  <si>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</si>
  <si>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</si>
  <si>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</si>
  <si>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</si>
  <si>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</si>
  <si>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</si>
  <si>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</si>
  <si>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</si>
  <si>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</si>
  <si>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</si>
  <si>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</si>
  <si>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</si>
  <si>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</si>
  <si>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</si>
  <si>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</si>
  <si>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</si>
  <si>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</si>
  <si>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</si>
  <si>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</si>
  <si>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</si>
  <si>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</si>
  <si>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</si>
  <si>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</si>
  <si>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</si>
  <si>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</si>
  <si>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</si>
  <si>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</si>
  <si>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</si>
  <si>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</si>
  <si>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</si>
  <si>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</si>
  <si>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</si>
  <si>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</si>
  <si>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</si>
  <si>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</si>
  <si>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</si>
  <si>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</si>
  <si>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</si>
  <si>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</si>
  <si>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</si>
  <si>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</si>
  <si>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</si>
  <si>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</si>
  <si>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</si>
  <si>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</si>
  <si>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Urea</t>
  </si>
  <si>
    <t>Super Fosfato Triple</t>
  </si>
  <si>
    <t>FUNGICIDA</t>
  </si>
  <si>
    <t>INSECTICIDA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</si>
  <si>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</si>
  <si>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</si>
  <si>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</si>
  <si>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</si>
  <si>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</si>
  <si>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</si>
  <si>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</si>
  <si>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</si>
  <si>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</si>
  <si>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</si>
  <si>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</si>
  <si>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</si>
  <si>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</si>
  <si>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</si>
  <si>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</si>
  <si>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</si>
  <si>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</si>
  <si>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</si>
  <si>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</si>
  <si>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</si>
  <si>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</si>
  <si>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</si>
  <si>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</si>
  <si>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</si>
  <si>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</si>
  <si>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</si>
  <si>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</si>
  <si>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</si>
  <si>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</si>
  <si>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</si>
  <si>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</si>
  <si>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</si>
  <si>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</si>
  <si>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</si>
  <si>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</si>
  <si>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</si>
  <si>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</si>
  <si>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</si>
  <si>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</si>
  <si>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</si>
  <si>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</si>
  <si>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t>Septiembre</t>
  </si>
  <si>
    <t>Vibrocultivador</t>
  </si>
  <si>
    <t>lts</t>
  </si>
  <si>
    <t>Medio</t>
  </si>
  <si>
    <t>MERCADO LOCAL</t>
  </si>
  <si>
    <t>Todas la comunas del Área</t>
  </si>
  <si>
    <t>Heladas - sequia</t>
  </si>
  <si>
    <t>JA</t>
  </si>
  <si>
    <t>Febrero-Abril</t>
  </si>
  <si>
    <t>Limpia</t>
  </si>
  <si>
    <t>RENDIMIENTO (atados/Há.)</t>
  </si>
  <si>
    <t>mayo-julio 2023</t>
  </si>
  <si>
    <t>mayo.junio.julio</t>
  </si>
  <si>
    <t>Aplic.fertilizante</t>
  </si>
  <si>
    <t>febre.mayo</t>
  </si>
  <si>
    <t>Febr.Abril</t>
  </si>
  <si>
    <t>Siembra manual</t>
  </si>
  <si>
    <t>febrero</t>
  </si>
  <si>
    <t>Aplicación herbicida postemergencia</t>
  </si>
  <si>
    <t>Noviembre</t>
  </si>
  <si>
    <t>abril</t>
  </si>
  <si>
    <t>mayo-julio</t>
  </si>
  <si>
    <t>JM</t>
  </si>
  <si>
    <t>Rastrajes</t>
  </si>
  <si>
    <t>Acelgas</t>
  </si>
  <si>
    <t>sep.dic.ener</t>
  </si>
  <si>
    <t>Kg</t>
  </si>
  <si>
    <t>Polyben 50 EWP</t>
  </si>
  <si>
    <t>Karate Zeon</t>
  </si>
  <si>
    <t>Pirimor</t>
  </si>
  <si>
    <t>PRECIO ESPERADO ($/atado)</t>
  </si>
  <si>
    <t>Rendimiento (atado/hà)</t>
  </si>
  <si>
    <t>Costo unitario ($/atado) (*)</t>
  </si>
  <si>
    <t>ESCENARIOS COSTO UNITARIO  ($/atado)</t>
  </si>
  <si>
    <t>YUMBEL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</si>
</sst>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  <numFmt numFmtId="169" formatCode="#,##0.0"/>
  </numFmts>
  <fonts count="3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264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49" fontId="4" fillId="2" borderId="59" xfId="0" applyNumberFormat="1" applyFont="1" applyFill="1" applyBorder="1" applyAlignment="1">
      <alignment vertical="center" wrapText="1"/>
    </xf>
    <xf numFmtId="0" fontId="4" fillId="2" borderId="59" xfId="0" applyNumberFormat="1" applyFont="1" applyFill="1" applyBorder="1" applyAlignment="1">
      <alignment horizontal="right"/>
    </xf>
    <xf numFmtId="0" fontId="4" fillId="2" borderId="59" xfId="0" applyNumberFormat="1" applyFont="1" applyFill="1" applyBorder="1" applyAlignment="1">
      <alignment horizontal="right"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3" fontId="4" fillId="2" borderId="59" xfId="0" applyNumberFormat="1" applyFont="1" applyFill="1" applyBorder="1" applyAlignment="1">
      <alignment horizontal="right" wrapText="1"/>
    </xf>
    <xf numFmtId="17" fontId="4" fillId="2" borderId="59" xfId="0" applyNumberFormat="1" applyFont="1" applyFill="1" applyBorder="1" applyAlignment="1">
      <alignment horizontal="right"/>
    </xf>
    <xf numFmtId="49" fontId="1" fillId="3" borderId="19" xfId="0" applyNumberFormat="1" applyFont="1" applyFill="1" applyBorder="1" applyAlignment="1">
      <alignment vertical="center" wrapText="1"/>
    </xf>
    <xf numFmtId="0" fontId="2" fillId="2" borderId="59" xfId="0" applyNumberFormat="1" applyFont="1" applyFill="1" applyBorder="1" applyAlignment="1">
      <alignment horizontal="right"/>
    </xf>
    <xf numFmtId="0" fontId="2" fillId="2" borderId="19" xfId="0" applyFont="1" applyFill="1" applyBorder="1" applyAlignment="1"/>
    <xf numFmtId="3" fontId="2" fillId="2" borderId="59" xfId="0" applyNumberFormat="1" applyFont="1" applyFill="1" applyBorder="1" applyAlignment="1"/>
    <xf numFmtId="0" fontId="4" fillId="2" borderId="59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/>
    <xf numFmtId="17" fontId="18" fillId="10" borderId="59" xfId="0" applyNumberFormat="1" applyFont="1" applyFill="1" applyBorder="1" applyAlignment="1">
      <alignment horizontal="right"/>
    </xf>
    <xf numFmtId="0" fontId="4" fillId="2" borderId="59" xfId="0" applyNumberFormat="1" applyFont="1" applyFill="1" applyBorder="1" applyAlignment="1"/>
    <xf numFmtId="0" fontId="2" fillId="2" borderId="72" xfId="0" applyFont="1" applyFill="1" applyBorder="1" applyAlignment="1">
      <alignment wrapText="1"/>
    </xf>
    <xf numFmtId="14" fontId="2" fillId="2" borderId="72" xfId="0" applyNumberFormat="1" applyFont="1" applyFill="1" applyBorder="1" applyAlignment="1"/>
    <xf numFmtId="0" fontId="2" fillId="2" borderId="72" xfId="0" applyFont="1" applyFill="1" applyBorder="1" applyAlignment="1"/>
    <xf numFmtId="0" fontId="2" fillId="2" borderId="72" xfId="0" applyFont="1" applyFill="1" applyBorder="1" applyAlignment="1">
      <alignment horizontal="justify" wrapText="1"/>
    </xf>
    <xf numFmtId="0" fontId="2" fillId="2" borderId="74" xfId="0" applyFont="1" applyFill="1" applyBorder="1" applyAlignment="1"/>
    <xf numFmtId="0" fontId="2" fillId="2" borderId="75" xfId="0" applyFont="1" applyFill="1" applyBorder="1" applyAlignment="1">
      <alignment horizontal="left"/>
    </xf>
    <xf numFmtId="0" fontId="2" fillId="2" borderId="75" xfId="0" applyFont="1" applyFill="1" applyBorder="1" applyAlignment="1"/>
    <xf numFmtId="49" fontId="1" fillId="5" borderId="69" xfId="0" applyNumberFormat="1" applyFont="1" applyFill="1" applyBorder="1" applyAlignment="1">
      <alignment vertical="center"/>
    </xf>
    <xf numFmtId="0" fontId="2" fillId="2" borderId="76" xfId="0" applyFont="1" applyFill="1" applyBorder="1" applyAlignment="1">
      <alignment vertical="center"/>
    </xf>
    <xf numFmtId="0" fontId="2" fillId="2" borderId="73" xfId="0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3" fontId="2" fillId="2" borderId="75" xfId="0" applyNumberFormat="1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center" wrapText="1"/>
    </xf>
    <xf numFmtId="49" fontId="1" fillId="5" borderId="19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5" borderId="19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164" fontId="1" fillId="3" borderId="19" xfId="0" applyNumberFormat="1" applyFont="1" applyFill="1" applyBorder="1" applyAlignment="1">
      <alignment vertical="center"/>
    </xf>
    <xf numFmtId="0" fontId="9" fillId="5" borderId="19" xfId="0" applyFont="1" applyFill="1" applyBorder="1" applyAlignment="1">
      <alignment vertical="center"/>
    </xf>
    <xf numFmtId="164" fontId="1" fillId="6" borderId="19" xfId="0" applyNumberFormat="1" applyFont="1" applyFill="1" applyBorder="1" applyAlignment="1">
      <alignment vertical="center"/>
    </xf>
    <xf numFmtId="168" fontId="12" fillId="2" borderId="5" xfId="0" applyNumberFormat="1" applyFont="1" applyFill="1" applyBorder="1" applyAlignment="1">
      <alignment vertical="center"/>
    </xf>
    <xf numFmtId="3" fontId="12" fillId="8" borderId="50" xfId="0" applyNumberFormat="1" applyFont="1" applyFill="1" applyBorder="1" applyAlignment="1">
      <alignment vertical="center"/>
    </xf>
    <xf numFmtId="3" fontId="12" fillId="8" borderId="51" xfId="0" applyNumberFormat="1" applyFont="1" applyFill="1" applyBorder="1" applyAlignment="1">
      <alignment vertical="center"/>
    </xf>
    <xf numFmtId="0" fontId="27" fillId="0" borderId="59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center"/>
    </xf>
    <xf numFmtId="168" fontId="27" fillId="0" borderId="59" xfId="0" applyNumberFormat="1" applyFont="1" applyBorder="1"/>
    <xf numFmtId="0" fontId="27" fillId="0" borderId="59" xfId="0" applyFont="1" applyFill="1" applyBorder="1"/>
    <xf numFmtId="0" fontId="28" fillId="0" borderId="59" xfId="0" applyFont="1" applyBorder="1" applyAlignment="1">
      <alignment horizontal="left"/>
    </xf>
    <xf numFmtId="0" fontId="28" fillId="0" borderId="59" xfId="0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28" fillId="0" borderId="59" xfId="0" applyFont="1" applyBorder="1"/>
    <xf numFmtId="168" fontId="27" fillId="10" borderId="59" xfId="0" applyNumberFormat="1" applyFont="1" applyFill="1" applyBorder="1"/>
    <xf numFmtId="168" fontId="7" fillId="3" borderId="70" xfId="0" applyNumberFormat="1" applyFont="1" applyFill="1" applyBorder="1" applyAlignment="1">
      <alignment vertical="center"/>
    </xf>
    <xf numFmtId="0" fontId="4" fillId="0" borderId="59" xfId="1" applyFont="1" applyBorder="1" applyAlignment="1">
      <alignment horizontal="left"/>
    </xf>
    <xf numFmtId="0" fontId="4" fillId="0" borderId="59" xfId="1" applyFont="1" applyBorder="1" applyAlignment="1">
      <alignment horizontal="center"/>
    </xf>
    <xf numFmtId="168" fontId="4" fillId="0" borderId="59" xfId="1" applyNumberFormat="1" applyFont="1" applyBorder="1" applyAlignment="1">
      <alignment horizontal="right"/>
    </xf>
    <xf numFmtId="168" fontId="27" fillId="0" borderId="59" xfId="1" applyNumberFormat="1" applyFont="1" applyBorder="1" applyAlignment="1">
      <alignment horizontal="right"/>
    </xf>
    <xf numFmtId="0" fontId="27" fillId="0" borderId="59" xfId="0" applyFont="1" applyBorder="1" applyAlignment="1">
      <alignment wrapText="1"/>
    </xf>
    <xf numFmtId="169" fontId="27" fillId="0" borderId="59" xfId="0" applyNumberFormat="1" applyFont="1" applyBorder="1" applyAlignment="1">
      <alignment horizontal="center"/>
    </xf>
    <xf numFmtId="0" fontId="29" fillId="10" borderId="5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27" fillId="10" borderId="59" xfId="0" applyFont="1" applyFill="1" applyBorder="1" applyAlignment="1">
      <alignment horizontal="center" wrapText="1"/>
    </xf>
    <xf numFmtId="3" fontId="27" fillId="10" borderId="59" xfId="0" applyNumberFormat="1" applyFont="1" applyFill="1" applyBorder="1" applyAlignment="1">
      <alignment horizontal="center" wrapText="1"/>
    </xf>
    <xf numFmtId="3" fontId="27" fillId="10" borderId="59" xfId="0" applyNumberFormat="1" applyFont="1" applyFill="1" applyBorder="1" applyAlignment="1">
      <alignment wrapText="1"/>
    </xf>
    <xf numFmtId="0" fontId="27" fillId="0" borderId="59" xfId="0" applyFont="1" applyBorder="1"/>
    <xf numFmtId="3" fontId="28" fillId="0" borderId="59" xfId="0" applyNumberFormat="1" applyFont="1" applyBorder="1"/>
    <xf numFmtId="3" fontId="27" fillId="10" borderId="59" xfId="0" applyNumberFormat="1" applyFont="1" applyFill="1" applyBorder="1"/>
    <xf numFmtId="0" fontId="29" fillId="0" borderId="59" xfId="0" applyFont="1" applyBorder="1"/>
    <xf numFmtId="0" fontId="29" fillId="0" borderId="59" xfId="0" applyFont="1" applyBorder="1" applyAlignment="1">
      <alignment wrapText="1"/>
    </xf>
    <xf numFmtId="49" fontId="1" fillId="3" borderId="19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wrapText="1"/>
    </xf>
    <xf numFmtId="0" fontId="3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592455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 refreshError="1">
        <row r="6">
          <cell r="C6" t="str">
            <v>ACELGA</v>
          </cell>
          <cell r="G6">
            <v>15000</v>
          </cell>
        </row>
        <row r="9">
          <cell r="C9" t="str">
            <v>BIO BIO</v>
          </cell>
        </row>
      </sheetData>
      <sheetData sheetId="1" refreshError="1">
        <row r="7">
          <cell r="C7" t="str">
            <v>PENCA BLANCA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86"/>
  <sheetViews>
    <sheetView tabSelected="1" workbookViewId="0">
      <selection activeCell="I8" sqref="I8"/>
    </sheetView>
  </sheetViews>
  <sheetFormatPr baseColWidth="10" defaultRowHeight="15" x14ac:dyDescent="0.25"/>
  <cols>
    <col min="1" max="1" width="5" customWidth="1"/>
    <col min="2" max="2" width="23.28515625" customWidth="1"/>
    <col min="3" max="3" width="17.5703125" customWidth="1"/>
    <col min="7" max="7" width="13.5703125" customWidth="1"/>
  </cols>
  <sheetData>
    <row r="6" spans="2:7" x14ac:dyDescent="0.25">
      <c r="B6" s="185" t="s">
        <v>0</v>
      </c>
      <c r="C6" s="186" t="str">
        <f>'[1]Acelga crespa'!$C$6</f>
        <v>ACELGA</v>
      </c>
      <c r="D6" s="187"/>
      <c r="E6" s="250" t="s">
        <v>119</v>
      </c>
      <c r="F6" s="251"/>
      <c r="G6" s="188">
        <f>'[1]Acelga crespa'!$G$6</f>
        <v>15000</v>
      </c>
    </row>
    <row r="7" spans="2:7" x14ac:dyDescent="0.25">
      <c r="B7" s="178" t="s">
        <v>1</v>
      </c>
      <c r="C7" s="189" t="str">
        <f>'[1]Acelga Otoño-Invierno'!$C$7</f>
        <v>PENCA BLANCA</v>
      </c>
      <c r="D7" s="190"/>
      <c r="E7" s="252" t="s">
        <v>2</v>
      </c>
      <c r="F7" s="253"/>
      <c r="G7" s="191" t="s">
        <v>120</v>
      </c>
    </row>
    <row r="8" spans="2:7" x14ac:dyDescent="0.25">
      <c r="B8" s="178" t="s">
        <v>3</v>
      </c>
      <c r="C8" s="179" t="s">
        <v>112</v>
      </c>
      <c r="D8" s="190"/>
      <c r="E8" s="252" t="s">
        <v>139</v>
      </c>
      <c r="F8" s="253"/>
      <c r="G8" s="192">
        <v>1000</v>
      </c>
    </row>
    <row r="9" spans="2:7" x14ac:dyDescent="0.25">
      <c r="B9" s="178" t="s">
        <v>5</v>
      </c>
      <c r="C9" s="180" t="str">
        <f>'[1]Acelga crespa'!$C$9</f>
        <v>BIO BIO</v>
      </c>
      <c r="D9" s="190"/>
      <c r="E9" s="181" t="s">
        <v>6</v>
      </c>
      <c r="F9" s="182"/>
      <c r="G9" s="183">
        <f>(G6*G8)</f>
        <v>15000000</v>
      </c>
    </row>
    <row r="10" spans="2:7" x14ac:dyDescent="0.25">
      <c r="B10" s="178" t="s">
        <v>7</v>
      </c>
      <c r="C10" s="179" t="s">
        <v>143</v>
      </c>
      <c r="D10" s="190"/>
      <c r="E10" s="252" t="s">
        <v>8</v>
      </c>
      <c r="F10" s="253"/>
      <c r="G10" s="179" t="s">
        <v>113</v>
      </c>
    </row>
    <row r="11" spans="2:7" x14ac:dyDescent="0.25">
      <c r="B11" s="178" t="s">
        <v>9</v>
      </c>
      <c r="C11" s="179" t="s">
        <v>114</v>
      </c>
      <c r="D11" s="190"/>
      <c r="E11" s="252" t="s">
        <v>10</v>
      </c>
      <c r="F11" s="253"/>
      <c r="G11" s="191" t="s">
        <v>121</v>
      </c>
    </row>
    <row r="12" spans="2:7" x14ac:dyDescent="0.25">
      <c r="B12" s="178" t="s">
        <v>11</v>
      </c>
      <c r="C12" s="184">
        <v>44896</v>
      </c>
      <c r="D12" s="190"/>
      <c r="E12" s="254" t="s">
        <v>12</v>
      </c>
      <c r="F12" s="255"/>
      <c r="G12" s="180" t="s">
        <v>115</v>
      </c>
    </row>
    <row r="13" spans="2:7" x14ac:dyDescent="0.25">
      <c r="B13" s="193"/>
      <c r="C13" s="194"/>
      <c r="D13" s="195"/>
      <c r="E13" s="195"/>
      <c r="F13" s="195"/>
      <c r="G13" s="196"/>
    </row>
    <row r="14" spans="2:7" x14ac:dyDescent="0.25">
      <c r="B14" s="246" t="s">
        <v>13</v>
      </c>
      <c r="C14" s="247"/>
      <c r="D14" s="247"/>
      <c r="E14" s="247"/>
      <c r="F14" s="247"/>
      <c r="G14" s="247"/>
    </row>
    <row r="15" spans="2:7" x14ac:dyDescent="0.25">
      <c r="B15" s="197"/>
      <c r="C15" s="198"/>
      <c r="D15" s="198"/>
      <c r="E15" s="198"/>
      <c r="F15" s="199"/>
      <c r="G15" s="199"/>
    </row>
    <row r="16" spans="2:7" x14ac:dyDescent="0.25">
      <c r="B16" s="200" t="s">
        <v>14</v>
      </c>
      <c r="C16" s="201"/>
      <c r="D16" s="202"/>
      <c r="E16" s="202"/>
      <c r="F16" s="202"/>
      <c r="G16" s="202"/>
    </row>
    <row r="17" spans="2:7" ht="24" x14ac:dyDescent="0.25">
      <c r="B17" s="203" t="s">
        <v>15</v>
      </c>
      <c r="C17" s="203" t="s">
        <v>16</v>
      </c>
      <c r="D17" s="203" t="s">
        <v>17</v>
      </c>
      <c r="E17" s="203" t="s">
        <v>18</v>
      </c>
      <c r="F17" s="203" t="s">
        <v>19</v>
      </c>
      <c r="G17" s="203" t="s">
        <v>20</v>
      </c>
    </row>
    <row r="18" spans="2:7" x14ac:dyDescent="0.25">
      <c r="B18" s="220" t="s">
        <v>122</v>
      </c>
      <c r="C18" s="221" t="s">
        <v>21</v>
      </c>
      <c r="D18" s="221">
        <v>3</v>
      </c>
      <c r="E18" s="221" t="s">
        <v>123</v>
      </c>
      <c r="F18" s="222">
        <v>40000</v>
      </c>
      <c r="G18" s="222">
        <f t="shared" ref="G18:G23" si="0">F18*D18</f>
        <v>120000</v>
      </c>
    </row>
    <row r="19" spans="2:7" x14ac:dyDescent="0.25">
      <c r="B19" s="223" t="s">
        <v>61</v>
      </c>
      <c r="C19" s="221" t="s">
        <v>21</v>
      </c>
      <c r="D19" s="221">
        <v>12</v>
      </c>
      <c r="E19" s="221" t="s">
        <v>124</v>
      </c>
      <c r="F19" s="222">
        <v>40000</v>
      </c>
      <c r="G19" s="222">
        <f t="shared" si="0"/>
        <v>480000</v>
      </c>
    </row>
    <row r="20" spans="2:7" x14ac:dyDescent="0.25">
      <c r="B20" s="224" t="s">
        <v>125</v>
      </c>
      <c r="C20" s="221" t="s">
        <v>21</v>
      </c>
      <c r="D20" s="221">
        <v>6</v>
      </c>
      <c r="E20" s="221" t="s">
        <v>126</v>
      </c>
      <c r="F20" s="222">
        <v>40000</v>
      </c>
      <c r="G20" s="222">
        <f t="shared" si="0"/>
        <v>240000</v>
      </c>
    </row>
    <row r="21" spans="2:7" x14ac:dyDescent="0.25">
      <c r="B21" s="224" t="s">
        <v>127</v>
      </c>
      <c r="C21" s="221" t="s">
        <v>21</v>
      </c>
      <c r="D21" s="225">
        <v>2</v>
      </c>
      <c r="E21" s="221" t="s">
        <v>128</v>
      </c>
      <c r="F21" s="222">
        <v>40000</v>
      </c>
      <c r="G21" s="222">
        <f t="shared" si="0"/>
        <v>80000</v>
      </c>
    </row>
    <row r="22" spans="2:7" x14ac:dyDescent="0.25">
      <c r="B22" s="224" t="s">
        <v>118</v>
      </c>
      <c r="C22" s="221" t="s">
        <v>21</v>
      </c>
      <c r="D22" s="225">
        <v>12</v>
      </c>
      <c r="E22" s="221" t="s">
        <v>129</v>
      </c>
      <c r="F22" s="222">
        <v>40000</v>
      </c>
      <c r="G22" s="222">
        <f t="shared" si="0"/>
        <v>480000</v>
      </c>
    </row>
    <row r="23" spans="2:7" x14ac:dyDescent="0.25">
      <c r="B23" s="224" t="s">
        <v>62</v>
      </c>
      <c r="C23" s="221" t="s">
        <v>21</v>
      </c>
      <c r="D23" s="225">
        <v>60</v>
      </c>
      <c r="E23" s="225" t="s">
        <v>130</v>
      </c>
      <c r="F23" s="222">
        <v>40000</v>
      </c>
      <c r="G23" s="222">
        <f t="shared" si="0"/>
        <v>2400000</v>
      </c>
    </row>
    <row r="24" spans="2:7" x14ac:dyDescent="0.25">
      <c r="B24" s="173" t="s">
        <v>22</v>
      </c>
      <c r="C24" s="174"/>
      <c r="D24" s="174"/>
      <c r="E24" s="174"/>
      <c r="F24" s="177"/>
      <c r="G24" s="175">
        <f>SUM(G18:G23)</f>
        <v>3800000</v>
      </c>
    </row>
    <row r="25" spans="2:7" x14ac:dyDescent="0.25">
      <c r="B25" s="197"/>
      <c r="C25" s="199"/>
      <c r="D25" s="199"/>
      <c r="E25" s="199"/>
      <c r="F25" s="204"/>
      <c r="G25" s="204"/>
    </row>
    <row r="26" spans="2:7" x14ac:dyDescent="0.25">
      <c r="B26" s="25" t="s">
        <v>23</v>
      </c>
      <c r="C26" s="26"/>
      <c r="D26" s="27"/>
      <c r="E26" s="27"/>
      <c r="F26" s="28"/>
      <c r="G26" s="28"/>
    </row>
    <row r="27" spans="2:7" ht="24" x14ac:dyDescent="0.25">
      <c r="B27" s="117" t="s">
        <v>15</v>
      </c>
      <c r="C27" s="118" t="s">
        <v>16</v>
      </c>
      <c r="D27" s="118" t="s">
        <v>17</v>
      </c>
      <c r="E27" s="117" t="s">
        <v>18</v>
      </c>
      <c r="F27" s="118" t="s">
        <v>19</v>
      </c>
      <c r="G27" s="117" t="s">
        <v>20</v>
      </c>
    </row>
    <row r="28" spans="2:7" x14ac:dyDescent="0.25">
      <c r="B28" s="227" t="s">
        <v>125</v>
      </c>
      <c r="C28" s="225" t="s">
        <v>116</v>
      </c>
      <c r="D28" s="225">
        <v>2</v>
      </c>
      <c r="E28" s="225" t="s">
        <v>126</v>
      </c>
      <c r="F28" s="222">
        <v>45000</v>
      </c>
      <c r="G28" s="228">
        <f>F28*D28</f>
        <v>90000</v>
      </c>
    </row>
    <row r="29" spans="2:7" x14ac:dyDescent="0.25">
      <c r="B29" s="170" t="s">
        <v>24</v>
      </c>
      <c r="C29" s="171"/>
      <c r="D29" s="171"/>
      <c r="E29" s="171"/>
      <c r="F29" s="172"/>
      <c r="G29" s="229">
        <f>G28</f>
        <v>90000</v>
      </c>
    </row>
    <row r="30" spans="2:7" x14ac:dyDescent="0.25">
      <c r="B30" s="29"/>
      <c r="C30" s="30"/>
      <c r="D30" s="30"/>
      <c r="E30" s="30"/>
      <c r="F30" s="31"/>
      <c r="G30" s="31"/>
    </row>
    <row r="31" spans="2:7" x14ac:dyDescent="0.25">
      <c r="B31" s="25" t="s">
        <v>25</v>
      </c>
      <c r="C31" s="26"/>
      <c r="D31" s="27"/>
      <c r="E31" s="27"/>
      <c r="F31" s="28"/>
      <c r="G31" s="28"/>
    </row>
    <row r="32" spans="2:7" ht="24" x14ac:dyDescent="0.25">
      <c r="B32" s="117" t="s">
        <v>15</v>
      </c>
      <c r="C32" s="117" t="s">
        <v>16</v>
      </c>
      <c r="D32" s="117" t="s">
        <v>17</v>
      </c>
      <c r="E32" s="117" t="s">
        <v>18</v>
      </c>
      <c r="F32" s="118" t="s">
        <v>19</v>
      </c>
      <c r="G32" s="117" t="s">
        <v>20</v>
      </c>
    </row>
    <row r="33" spans="2:7" x14ac:dyDescent="0.25">
      <c r="B33" s="230" t="s">
        <v>26</v>
      </c>
      <c r="C33" s="221" t="s">
        <v>131</v>
      </c>
      <c r="D33" s="231">
        <v>6.25E-2</v>
      </c>
      <c r="E33" s="231" t="s">
        <v>126</v>
      </c>
      <c r="F33" s="232">
        <v>360000</v>
      </c>
      <c r="G33" s="233">
        <f>D33*F33</f>
        <v>22500</v>
      </c>
    </row>
    <row r="34" spans="2:7" x14ac:dyDescent="0.25">
      <c r="B34" s="234" t="s">
        <v>110</v>
      </c>
      <c r="C34" s="221" t="s">
        <v>131</v>
      </c>
      <c r="D34" s="235">
        <v>0.125</v>
      </c>
      <c r="E34" s="221" t="s">
        <v>126</v>
      </c>
      <c r="F34" s="232">
        <v>360000</v>
      </c>
      <c r="G34" s="228">
        <f>F34*D34</f>
        <v>45000</v>
      </c>
    </row>
    <row r="35" spans="2:7" x14ac:dyDescent="0.25">
      <c r="B35" s="230" t="s">
        <v>132</v>
      </c>
      <c r="C35" s="221" t="s">
        <v>131</v>
      </c>
      <c r="D35" s="231">
        <v>6.25E-2</v>
      </c>
      <c r="E35" s="231" t="s">
        <v>126</v>
      </c>
      <c r="F35" s="232">
        <v>360000</v>
      </c>
      <c r="G35" s="233">
        <f>D35*F35</f>
        <v>22500</v>
      </c>
    </row>
    <row r="36" spans="2:7" x14ac:dyDescent="0.25">
      <c r="B36" s="170" t="s">
        <v>27</v>
      </c>
      <c r="C36" s="171"/>
      <c r="D36" s="171"/>
      <c r="E36" s="171"/>
      <c r="F36" s="172"/>
      <c r="G36" s="176">
        <f>SUM(G33:G35)</f>
        <v>90000</v>
      </c>
    </row>
    <row r="37" spans="2:7" x14ac:dyDescent="0.25">
      <c r="B37" s="29"/>
      <c r="C37" s="30"/>
      <c r="D37" s="30"/>
      <c r="E37" s="30"/>
      <c r="F37" s="31"/>
      <c r="G37" s="31"/>
    </row>
    <row r="38" spans="2:7" x14ac:dyDescent="0.25">
      <c r="B38" s="25" t="s">
        <v>28</v>
      </c>
      <c r="C38" s="26"/>
      <c r="D38" s="27"/>
      <c r="E38" s="27"/>
      <c r="F38" s="28"/>
      <c r="G38" s="28"/>
    </row>
    <row r="39" spans="2:7" ht="24" x14ac:dyDescent="0.25">
      <c r="B39" s="118" t="s">
        <v>29</v>
      </c>
      <c r="C39" s="118" t="s">
        <v>30</v>
      </c>
      <c r="D39" s="118" t="s">
        <v>31</v>
      </c>
      <c r="E39" s="118" t="s">
        <v>18</v>
      </c>
      <c r="F39" s="118" t="s">
        <v>19</v>
      </c>
      <c r="G39" s="118" t="s">
        <v>20</v>
      </c>
    </row>
    <row r="40" spans="2:7" x14ac:dyDescent="0.25">
      <c r="B40" s="236" t="s">
        <v>63</v>
      </c>
      <c r="C40" s="237"/>
      <c r="D40" s="238"/>
      <c r="E40" s="237"/>
      <c r="F40" s="239"/>
      <c r="G40" s="240"/>
    </row>
    <row r="41" spans="2:7" x14ac:dyDescent="0.25">
      <c r="B41" s="241" t="s">
        <v>133</v>
      </c>
      <c r="C41" s="221" t="s">
        <v>33</v>
      </c>
      <c r="D41" s="225">
        <v>6</v>
      </c>
      <c r="E41" s="231" t="s">
        <v>109</v>
      </c>
      <c r="F41" s="242">
        <v>68000</v>
      </c>
      <c r="G41" s="243">
        <f t="shared" ref="G41:G49" si="1">F41*D41</f>
        <v>408000</v>
      </c>
    </row>
    <row r="42" spans="2:7" x14ac:dyDescent="0.25">
      <c r="B42" s="244" t="s">
        <v>32</v>
      </c>
      <c r="C42" s="221"/>
      <c r="D42" s="225"/>
      <c r="E42" s="231"/>
      <c r="F42" s="242"/>
      <c r="G42" s="243"/>
    </row>
    <row r="43" spans="2:7" x14ac:dyDescent="0.25">
      <c r="B43" s="241" t="s">
        <v>64</v>
      </c>
      <c r="C43" s="221" t="s">
        <v>33</v>
      </c>
      <c r="D43" s="225">
        <v>184</v>
      </c>
      <c r="E43" s="221" t="s">
        <v>134</v>
      </c>
      <c r="F43" s="242">
        <v>300</v>
      </c>
      <c r="G43" s="243">
        <f t="shared" si="1"/>
        <v>55200</v>
      </c>
    </row>
    <row r="44" spans="2:7" x14ac:dyDescent="0.25">
      <c r="B44" s="241" t="s">
        <v>65</v>
      </c>
      <c r="C44" s="221" t="s">
        <v>135</v>
      </c>
      <c r="D44" s="225">
        <v>200</v>
      </c>
      <c r="E44" s="221" t="s">
        <v>109</v>
      </c>
      <c r="F44" s="242">
        <v>300</v>
      </c>
      <c r="G44" s="243">
        <f t="shared" si="1"/>
        <v>60000</v>
      </c>
    </row>
    <row r="45" spans="2:7" x14ac:dyDescent="0.25">
      <c r="B45" s="244" t="s">
        <v>66</v>
      </c>
      <c r="C45" s="221"/>
      <c r="D45" s="225"/>
      <c r="E45" s="221"/>
      <c r="F45" s="242"/>
      <c r="G45" s="243"/>
    </row>
    <row r="46" spans="2:7" x14ac:dyDescent="0.25">
      <c r="B46" s="234" t="s">
        <v>136</v>
      </c>
      <c r="C46" s="221" t="s">
        <v>135</v>
      </c>
      <c r="D46" s="225">
        <v>1</v>
      </c>
      <c r="E46" s="221" t="s">
        <v>117</v>
      </c>
      <c r="F46" s="242">
        <v>15000</v>
      </c>
      <c r="G46" s="243">
        <f t="shared" si="1"/>
        <v>15000</v>
      </c>
    </row>
    <row r="47" spans="2:7" x14ac:dyDescent="0.25">
      <c r="B47" s="245" t="s">
        <v>67</v>
      </c>
      <c r="C47" s="221"/>
      <c r="D47" s="225"/>
      <c r="E47" s="221"/>
      <c r="F47" s="242"/>
      <c r="G47" s="243"/>
    </row>
    <row r="48" spans="2:7" x14ac:dyDescent="0.25">
      <c r="B48" s="241" t="s">
        <v>137</v>
      </c>
      <c r="C48" s="221" t="s">
        <v>111</v>
      </c>
      <c r="D48" s="225">
        <v>0.8</v>
      </c>
      <c r="E48" s="221" t="s">
        <v>117</v>
      </c>
      <c r="F48" s="242">
        <v>69000</v>
      </c>
      <c r="G48" s="243">
        <f t="shared" si="1"/>
        <v>55200</v>
      </c>
    </row>
    <row r="49" spans="2:7" x14ac:dyDescent="0.25">
      <c r="B49" s="241" t="s">
        <v>138</v>
      </c>
      <c r="C49" s="221" t="s">
        <v>111</v>
      </c>
      <c r="D49" s="225">
        <v>1</v>
      </c>
      <c r="E49" s="221" t="s">
        <v>117</v>
      </c>
      <c r="F49" s="242">
        <v>110000</v>
      </c>
      <c r="G49" s="243">
        <f t="shared" si="1"/>
        <v>110000</v>
      </c>
    </row>
    <row r="50" spans="2:7" x14ac:dyDescent="0.25">
      <c r="B50" s="170" t="s">
        <v>34</v>
      </c>
      <c r="C50" s="171"/>
      <c r="D50" s="171"/>
      <c r="E50" s="171"/>
      <c r="F50" s="172"/>
      <c r="G50" s="176">
        <f>SUM(G40:G49)</f>
        <v>703400</v>
      </c>
    </row>
    <row r="51" spans="2:7" x14ac:dyDescent="0.25">
      <c r="B51" s="29"/>
      <c r="C51" s="30"/>
      <c r="D51" s="30"/>
      <c r="E51" s="42"/>
      <c r="F51" s="31"/>
      <c r="G51" s="31"/>
    </row>
    <row r="52" spans="2:7" x14ac:dyDescent="0.25">
      <c r="B52" s="25" t="s">
        <v>35</v>
      </c>
      <c r="C52" s="26"/>
      <c r="D52" s="27"/>
      <c r="E52" s="27"/>
      <c r="F52" s="28"/>
      <c r="G52" s="28"/>
    </row>
    <row r="53" spans="2:7" ht="24" x14ac:dyDescent="0.25">
      <c r="B53" s="32" t="s">
        <v>36</v>
      </c>
      <c r="C53" s="33" t="s">
        <v>30</v>
      </c>
      <c r="D53" s="33" t="s">
        <v>31</v>
      </c>
      <c r="E53" s="32" t="s">
        <v>18</v>
      </c>
      <c r="F53" s="33" t="s">
        <v>19</v>
      </c>
      <c r="G53" s="32" t="s">
        <v>20</v>
      </c>
    </row>
    <row r="54" spans="2:7" x14ac:dyDescent="0.25">
      <c r="B54" s="205"/>
      <c r="C54" s="206"/>
      <c r="D54" s="226">
        <v>0</v>
      </c>
      <c r="E54" s="208"/>
      <c r="F54" s="207">
        <v>0</v>
      </c>
      <c r="G54" s="207">
        <v>0</v>
      </c>
    </row>
    <row r="55" spans="2:7" x14ac:dyDescent="0.25">
      <c r="B55" s="43" t="s">
        <v>37</v>
      </c>
      <c r="C55" s="44"/>
      <c r="D55" s="44"/>
      <c r="E55" s="44"/>
      <c r="F55" s="45"/>
      <c r="G55" s="46">
        <f>SUM(G54)</f>
        <v>0</v>
      </c>
    </row>
    <row r="56" spans="2:7" x14ac:dyDescent="0.25">
      <c r="B56" s="60"/>
      <c r="C56" s="60"/>
      <c r="D56" s="60"/>
      <c r="E56" s="60"/>
      <c r="F56" s="61"/>
      <c r="G56" s="61"/>
    </row>
    <row r="57" spans="2:7" x14ac:dyDescent="0.25">
      <c r="B57" s="209" t="s">
        <v>38</v>
      </c>
      <c r="C57" s="210"/>
      <c r="D57" s="210"/>
      <c r="E57" s="210"/>
      <c r="F57" s="210"/>
      <c r="G57" s="211">
        <f>G24+G29+G36+G50+G55</f>
        <v>4683400</v>
      </c>
    </row>
    <row r="58" spans="2:7" x14ac:dyDescent="0.25">
      <c r="B58" s="212" t="s">
        <v>39</v>
      </c>
      <c r="C58" s="213"/>
      <c r="D58" s="213"/>
      <c r="E58" s="213"/>
      <c r="F58" s="213"/>
      <c r="G58" s="214">
        <f>G57*0.05</f>
        <v>234170</v>
      </c>
    </row>
    <row r="59" spans="2:7" x14ac:dyDescent="0.25">
      <c r="B59" s="209" t="s">
        <v>40</v>
      </c>
      <c r="C59" s="210"/>
      <c r="D59" s="210"/>
      <c r="E59" s="210"/>
      <c r="F59" s="210"/>
      <c r="G59" s="211">
        <f>G58+G57</f>
        <v>4917570</v>
      </c>
    </row>
    <row r="60" spans="2:7" x14ac:dyDescent="0.25">
      <c r="B60" s="212" t="s">
        <v>41</v>
      </c>
      <c r="C60" s="213"/>
      <c r="D60" s="213"/>
      <c r="E60" s="213"/>
      <c r="F60" s="213"/>
      <c r="G60" s="214">
        <f>G9</f>
        <v>15000000</v>
      </c>
    </row>
    <row r="61" spans="2:7" x14ac:dyDescent="0.25">
      <c r="B61" s="209" t="s">
        <v>42</v>
      </c>
      <c r="C61" s="215"/>
      <c r="D61" s="215"/>
      <c r="E61" s="215"/>
      <c r="F61" s="215"/>
      <c r="G61" s="216">
        <f>G60-G59</f>
        <v>10082430</v>
      </c>
    </row>
    <row r="62" spans="2:7" x14ac:dyDescent="0.25">
      <c r="B62" s="58" t="s">
        <v>43</v>
      </c>
      <c r="C62" s="59"/>
      <c r="D62" s="59"/>
      <c r="E62" s="59"/>
      <c r="F62" s="59"/>
      <c r="G62" s="55"/>
    </row>
    <row r="63" spans="2:7" ht="15.75" thickBot="1" x14ac:dyDescent="0.3">
      <c r="B63" s="72"/>
      <c r="C63" s="59"/>
      <c r="D63" s="59"/>
      <c r="E63" s="59"/>
      <c r="F63" s="59"/>
      <c r="G63" s="55"/>
    </row>
    <row r="64" spans="2:7" x14ac:dyDescent="0.25">
      <c r="B64" s="84" t="s">
        <v>44</v>
      </c>
      <c r="C64" s="85"/>
      <c r="D64" s="85"/>
      <c r="E64" s="85"/>
      <c r="F64" s="86"/>
      <c r="G64" s="55"/>
    </row>
    <row r="65" spans="2:7" x14ac:dyDescent="0.25">
      <c r="B65" s="87" t="s">
        <v>45</v>
      </c>
      <c r="C65" s="57"/>
      <c r="D65" s="57"/>
      <c r="E65" s="57"/>
      <c r="F65" s="88"/>
      <c r="G65" s="55"/>
    </row>
    <row r="66" spans="2:7" x14ac:dyDescent="0.25">
      <c r="B66" s="87" t="s">
        <v>46</v>
      </c>
      <c r="C66" s="57"/>
      <c r="D66" s="57"/>
      <c r="E66" s="57"/>
      <c r="F66" s="88"/>
      <c r="G66" s="55"/>
    </row>
    <row r="67" spans="2:7" x14ac:dyDescent="0.25">
      <c r="B67" s="87" t="s">
        <v>47</v>
      </c>
      <c r="C67" s="57"/>
      <c r="D67" s="57"/>
      <c r="E67" s="57"/>
      <c r="F67" s="88"/>
      <c r="G67" s="55"/>
    </row>
    <row r="68" spans="2:7" x14ac:dyDescent="0.25">
      <c r="B68" s="87" t="s">
        <v>48</v>
      </c>
      <c r="C68" s="57"/>
      <c r="D68" s="57"/>
      <c r="E68" s="57"/>
      <c r="F68" s="88"/>
      <c r="G68" s="55"/>
    </row>
    <row r="69" spans="2:7" x14ac:dyDescent="0.25">
      <c r="B69" s="87" t="s">
        <v>49</v>
      </c>
      <c r="C69" s="57"/>
      <c r="D69" s="57"/>
      <c r="E69" s="57"/>
      <c r="F69" s="88"/>
      <c r="G69" s="55"/>
    </row>
    <row r="70" spans="2:7" ht="15.75" thickBot="1" x14ac:dyDescent="0.3">
      <c r="B70" s="89" t="s">
        <v>50</v>
      </c>
      <c r="C70" s="90"/>
      <c r="D70" s="90"/>
      <c r="E70" s="90"/>
      <c r="F70" s="91"/>
      <c r="G70" s="55"/>
    </row>
    <row r="71" spans="2:7" x14ac:dyDescent="0.25">
      <c r="B71" s="82"/>
      <c r="C71" s="57"/>
      <c r="D71" s="57"/>
      <c r="E71" s="57"/>
      <c r="F71" s="57"/>
      <c r="G71" s="55"/>
    </row>
    <row r="72" spans="2:7" ht="15.75" thickBot="1" x14ac:dyDescent="0.3">
      <c r="B72" s="248" t="s">
        <v>51</v>
      </c>
      <c r="C72" s="249"/>
      <c r="D72" s="81"/>
      <c r="E72" s="49"/>
      <c r="F72" s="49"/>
      <c r="G72" s="55"/>
    </row>
    <row r="73" spans="2:7" x14ac:dyDescent="0.25">
      <c r="B73" s="74" t="s">
        <v>36</v>
      </c>
      <c r="C73" s="50" t="s">
        <v>52</v>
      </c>
      <c r="D73" s="75" t="s">
        <v>53</v>
      </c>
      <c r="E73" s="49"/>
      <c r="F73" s="49"/>
      <c r="G73" s="55"/>
    </row>
    <row r="74" spans="2:7" x14ac:dyDescent="0.25">
      <c r="B74" s="76" t="s">
        <v>54</v>
      </c>
      <c r="C74" s="51">
        <f>G24</f>
        <v>3800000</v>
      </c>
      <c r="D74" s="77">
        <f>(C74/C80)</f>
        <v>0.77273938144246035</v>
      </c>
      <c r="E74" s="49"/>
      <c r="F74" s="49"/>
      <c r="G74" s="55"/>
    </row>
    <row r="75" spans="2:7" x14ac:dyDescent="0.25">
      <c r="B75" s="76" t="s">
        <v>55</v>
      </c>
      <c r="C75" s="217">
        <f>G28</f>
        <v>90000</v>
      </c>
      <c r="D75" s="77">
        <v>0</v>
      </c>
      <c r="E75" s="49"/>
      <c r="F75" s="49"/>
      <c r="G75" s="55"/>
    </row>
    <row r="76" spans="2:7" x14ac:dyDescent="0.25">
      <c r="B76" s="76" t="s">
        <v>56</v>
      </c>
      <c r="C76" s="51">
        <f>G36</f>
        <v>90000</v>
      </c>
      <c r="D76" s="77">
        <f>(C76/C80)</f>
        <v>1.8301722192058271E-2</v>
      </c>
      <c r="E76" s="49"/>
      <c r="F76" s="49"/>
      <c r="G76" s="55"/>
    </row>
    <row r="77" spans="2:7" x14ac:dyDescent="0.25">
      <c r="B77" s="76" t="s">
        <v>29</v>
      </c>
      <c r="C77" s="51">
        <f>G50</f>
        <v>703400</v>
      </c>
      <c r="D77" s="77">
        <f>(C77/C80)</f>
        <v>0.14303812655437542</v>
      </c>
      <c r="E77" s="49"/>
      <c r="F77" s="49"/>
      <c r="G77" s="55"/>
    </row>
    <row r="78" spans="2:7" x14ac:dyDescent="0.25">
      <c r="B78" s="76" t="s">
        <v>57</v>
      </c>
      <c r="C78" s="52">
        <v>0</v>
      </c>
      <c r="D78" s="77">
        <f>(C78/C80)</f>
        <v>0</v>
      </c>
      <c r="E78" s="54"/>
      <c r="F78" s="54"/>
      <c r="G78" s="55"/>
    </row>
    <row r="79" spans="2:7" x14ac:dyDescent="0.25">
      <c r="B79" s="76" t="s">
        <v>58</v>
      </c>
      <c r="C79" s="52">
        <f>G58</f>
        <v>234170</v>
      </c>
      <c r="D79" s="77">
        <f>(C79/C80)</f>
        <v>4.7619047619047616E-2</v>
      </c>
      <c r="E79" s="54"/>
      <c r="F79" s="54"/>
      <c r="G79" s="55"/>
    </row>
    <row r="80" spans="2:7" ht="15.75" thickBot="1" x14ac:dyDescent="0.3">
      <c r="B80" s="78" t="s">
        <v>59</v>
      </c>
      <c r="C80" s="79">
        <f>SUM(C74:C79)</f>
        <v>4917570</v>
      </c>
      <c r="D80" s="80">
        <f>SUM(D74:D79)</f>
        <v>0.98169827780794172</v>
      </c>
      <c r="E80" s="54"/>
      <c r="F80" s="54"/>
      <c r="G80" s="55"/>
    </row>
    <row r="81" spans="2:7" x14ac:dyDescent="0.25">
      <c r="B81" s="72"/>
      <c r="C81" s="59"/>
      <c r="D81" s="59"/>
      <c r="E81" s="59"/>
      <c r="F81" s="59"/>
      <c r="G81" s="55"/>
    </row>
    <row r="82" spans="2:7" x14ac:dyDescent="0.25">
      <c r="B82" s="73"/>
      <c r="C82" s="59"/>
      <c r="D82" s="59"/>
      <c r="E82" s="59"/>
      <c r="F82" s="59"/>
      <c r="G82" s="55"/>
    </row>
    <row r="83" spans="2:7" ht="15.75" thickBot="1" x14ac:dyDescent="0.3">
      <c r="B83" s="93"/>
      <c r="C83" s="94" t="s">
        <v>142</v>
      </c>
      <c r="D83" s="95"/>
      <c r="E83" s="96"/>
      <c r="F83" s="53"/>
      <c r="G83" s="55"/>
    </row>
    <row r="84" spans="2:7" x14ac:dyDescent="0.25">
      <c r="B84" s="97" t="s">
        <v>140</v>
      </c>
      <c r="C84" s="218">
        <v>14000</v>
      </c>
      <c r="D84" s="218">
        <v>15000</v>
      </c>
      <c r="E84" s="219">
        <v>16000</v>
      </c>
      <c r="F84" s="92"/>
      <c r="G84" s="56"/>
    </row>
    <row r="85" spans="2:7" ht="15.75" thickBot="1" x14ac:dyDescent="0.3">
      <c r="B85" s="78" t="s">
        <v>141</v>
      </c>
      <c r="C85" s="79">
        <f>(G59/C84)</f>
        <v>351.255</v>
      </c>
      <c r="D85" s="79">
        <f>(G59/D84)</f>
        <v>327.83800000000002</v>
      </c>
      <c r="E85" s="100">
        <f>(G59/E84)</f>
        <v>307.34812499999998</v>
      </c>
      <c r="F85" s="92"/>
      <c r="G85" s="56"/>
    </row>
    <row r="86" spans="2:7" x14ac:dyDescent="0.25">
      <c r="B86" s="83" t="s">
        <v>60</v>
      </c>
      <c r="C86" s="57"/>
      <c r="D86" s="57"/>
      <c r="E86" s="57"/>
      <c r="F86" s="57"/>
      <c r="G86" s="57"/>
    </row>
  </sheetData>
  <mergeCells count="8">
    <mergeCell ref="B14:G14"/>
    <mergeCell ref="B72:C72"/>
    <mergeCell ref="E6:F6"/>
    <mergeCell ref="E7:F7"/>
    <mergeCell ref="E8:F8"/>
    <mergeCell ref="E10:F10"/>
    <mergeCell ref="E11:F11"/>
    <mergeCell ref="E12:F12"/>
  </mergeCells>
  <pageMargins left="0.70866141732283472" right="0.70866141732283472" top="0.74803149606299213" bottom="0.74803149606299213" header="0.31496062992125984" footer="0.31496062992125984"/>
  <pageSetup paperSize="145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91</v>
      </c>
      <c r="C9" s="5"/>
      <c r="D9" s="258" t="s">
        <v>93</v>
      </c>
      <c r="E9" s="258"/>
      <c r="F9" s="112">
        <v>50</v>
      </c>
    </row>
    <row r="10" spans="1:6" ht="15" customHeight="1" x14ac:dyDescent="0.25">
      <c r="A10" s="6" t="s">
        <v>1</v>
      </c>
      <c r="B10" s="107" t="s">
        <v>92</v>
      </c>
      <c r="C10" s="7"/>
      <c r="D10" s="259" t="s">
        <v>2</v>
      </c>
      <c r="E10" s="260"/>
      <c r="F10" s="101" t="s">
        <v>86</v>
      </c>
    </row>
    <row r="11" spans="1:6" ht="27" customHeight="1" x14ac:dyDescent="0.25">
      <c r="A11" s="6" t="s">
        <v>3</v>
      </c>
      <c r="B11" s="107" t="s">
        <v>72</v>
      </c>
      <c r="C11" s="7"/>
      <c r="D11" s="261" t="s">
        <v>4</v>
      </c>
      <c r="E11" s="260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261" t="s">
        <v>8</v>
      </c>
      <c r="E13" s="260"/>
      <c r="F13" s="114" t="s">
        <v>94</v>
      </c>
    </row>
    <row r="14" spans="1:6" ht="25.5" x14ac:dyDescent="0.25">
      <c r="A14" s="6" t="s">
        <v>9</v>
      </c>
      <c r="B14" s="107" t="s">
        <v>89</v>
      </c>
      <c r="C14" s="7"/>
      <c r="D14" s="261" t="s">
        <v>10</v>
      </c>
      <c r="E14" s="260"/>
      <c r="F14" s="101" t="s">
        <v>95</v>
      </c>
    </row>
    <row r="15" spans="1:6" ht="26.25" thickBot="1" x14ac:dyDescent="0.3">
      <c r="A15" s="6" t="s">
        <v>11</v>
      </c>
      <c r="B15" s="137">
        <v>44531</v>
      </c>
      <c r="C15" s="7"/>
      <c r="D15" s="262" t="s">
        <v>12</v>
      </c>
      <c r="E15" s="263"/>
      <c r="F15" s="128" t="s">
        <v>108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56" t="s">
        <v>13</v>
      </c>
      <c r="B17" s="257"/>
      <c r="C17" s="257"/>
      <c r="D17" s="257"/>
      <c r="E17" s="257"/>
      <c r="F17" s="257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96</v>
      </c>
      <c r="B21" s="108" t="s">
        <v>75</v>
      </c>
      <c r="C21" s="108">
        <v>0.5</v>
      </c>
      <c r="D21" s="108" t="s">
        <v>85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75</v>
      </c>
      <c r="C22" s="110">
        <v>0.5</v>
      </c>
      <c r="D22" s="110" t="s">
        <v>85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75</v>
      </c>
      <c r="C23" s="110">
        <v>0.5</v>
      </c>
      <c r="D23" s="110" t="s">
        <v>97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78</v>
      </c>
      <c r="B24" s="110" t="s">
        <v>75</v>
      </c>
      <c r="C24" s="110">
        <v>0.5</v>
      </c>
      <c r="D24" s="110" t="s">
        <v>97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98</v>
      </c>
      <c r="B25" s="110" t="s">
        <v>75</v>
      </c>
      <c r="C25" s="110">
        <v>0.75</v>
      </c>
      <c r="D25" s="110" t="s">
        <v>97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99</v>
      </c>
      <c r="B26" s="110" t="s">
        <v>75</v>
      </c>
      <c r="C26" s="110">
        <v>0.5</v>
      </c>
      <c r="D26" s="110" t="s">
        <v>97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100</v>
      </c>
      <c r="B27" s="110" t="s">
        <v>75</v>
      </c>
      <c r="C27" s="110">
        <v>0.5</v>
      </c>
      <c r="D27" s="110" t="s">
        <v>101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102</v>
      </c>
      <c r="B28" s="110" t="s">
        <v>75</v>
      </c>
      <c r="C28" s="110">
        <v>0.75</v>
      </c>
      <c r="D28" s="110" t="s">
        <v>84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75</v>
      </c>
      <c r="C29" s="111">
        <v>4</v>
      </c>
      <c r="D29" s="111" t="s">
        <v>77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79</v>
      </c>
      <c r="C34" s="152">
        <v>0.5</v>
      </c>
      <c r="D34" s="152" t="s">
        <v>85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79</v>
      </c>
      <c r="C35" s="154">
        <v>0.5</v>
      </c>
      <c r="D35" s="154" t="s">
        <v>97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78</v>
      </c>
      <c r="B36" s="154" t="s">
        <v>79</v>
      </c>
      <c r="C36" s="154">
        <v>0.5</v>
      </c>
      <c r="D36" s="154" t="s">
        <v>97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79</v>
      </c>
      <c r="C37" s="156">
        <v>0.5</v>
      </c>
      <c r="D37" s="156" t="s">
        <v>77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103</v>
      </c>
      <c r="B49" s="154" t="s">
        <v>80</v>
      </c>
      <c r="C49" s="154">
        <v>150</v>
      </c>
      <c r="D49" s="154" t="s">
        <v>101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80</v>
      </c>
      <c r="C51" s="154">
        <v>250</v>
      </c>
      <c r="D51" s="154" t="s">
        <v>101</v>
      </c>
      <c r="E51" s="155">
        <v>280</v>
      </c>
      <c r="F51" s="102">
        <f>E51*C51</f>
        <v>70000</v>
      </c>
    </row>
    <row r="52" spans="1:6" x14ac:dyDescent="0.25">
      <c r="A52" s="162" t="s">
        <v>90</v>
      </c>
      <c r="B52" s="154" t="s">
        <v>80</v>
      </c>
      <c r="C52" s="154">
        <v>100</v>
      </c>
      <c r="D52" s="154" t="s">
        <v>84</v>
      </c>
      <c r="E52" s="155">
        <v>980</v>
      </c>
      <c r="F52" s="102">
        <f>E52*C52</f>
        <v>98000</v>
      </c>
    </row>
    <row r="53" spans="1:6" x14ac:dyDescent="0.25">
      <c r="A53" s="135" t="s">
        <v>81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82</v>
      </c>
      <c r="B54" s="154" t="s">
        <v>83</v>
      </c>
      <c r="C54" s="154">
        <v>1.5</v>
      </c>
      <c r="D54" s="154" t="s">
        <v>85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104</v>
      </c>
      <c r="B55" s="154" t="s">
        <v>83</v>
      </c>
      <c r="C55" s="154">
        <v>1.5</v>
      </c>
      <c r="D55" s="154" t="s">
        <v>84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105</v>
      </c>
      <c r="B57" s="154" t="s">
        <v>83</v>
      </c>
      <c r="C57" s="154">
        <v>0.75</v>
      </c>
      <c r="D57" s="154" t="s">
        <v>76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87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106</v>
      </c>
      <c r="B63" s="168" t="s">
        <v>107</v>
      </c>
      <c r="C63" s="168">
        <v>4</v>
      </c>
      <c r="D63" s="168" t="s">
        <v>87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48" t="s">
        <v>51</v>
      </c>
      <c r="B82" s="249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88</v>
      </c>
      <c r="C93" s="95"/>
      <c r="D93" s="96"/>
      <c r="E93" s="53"/>
      <c r="F93" s="55"/>
    </row>
    <row r="94" spans="1:6" x14ac:dyDescent="0.25">
      <c r="A94" s="97" t="s">
        <v>68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69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Acelga</vt:lpstr>
      <vt:lpstr>trigo</vt:lpstr>
      <vt:lpstr>Acelga!Área_de_impresión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2023-03-06T14:27:07Z</cp:lastPrinted>
  <dcterms:created xsi:type="dcterms:W3CDTF">2020-11-27T12:49:26Z</dcterms:created>
  <dcterms:modified xsi:type="dcterms:W3CDTF">2023-03-08T17:38:39Z</dcterms:modified>
</cp:coreProperties>
</file>