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aj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67" i="1"/>
  <c r="E61" i="1"/>
  <c r="F61" i="1" s="1"/>
  <c r="F59" i="1"/>
  <c r="E59" i="1"/>
  <c r="E58" i="1"/>
  <c r="F58" i="1" s="1"/>
  <c r="E56" i="1"/>
  <c r="F56" i="1" s="1"/>
  <c r="E55" i="1"/>
  <c r="F55" i="1" s="1"/>
  <c r="E54" i="1"/>
  <c r="F54" i="1" s="1"/>
  <c r="E52" i="1"/>
  <c r="F52" i="1" s="1"/>
  <c r="E51" i="1"/>
  <c r="F51" i="1" s="1"/>
  <c r="C51" i="1"/>
  <c r="E50" i="1"/>
  <c r="C50" i="1"/>
  <c r="F50" i="1" s="1"/>
  <c r="E49" i="1"/>
  <c r="F49" i="1" s="1"/>
  <c r="E48" i="1"/>
  <c r="F48" i="1" s="1"/>
  <c r="C48" i="1"/>
  <c r="E46" i="1"/>
  <c r="F46" i="1" s="1"/>
  <c r="E41" i="1"/>
  <c r="F41" i="1" s="1"/>
  <c r="E40" i="1"/>
  <c r="F40" i="1" s="1"/>
  <c r="E39" i="1"/>
  <c r="F39" i="1" s="1"/>
  <c r="E38" i="1"/>
  <c r="F38" i="1" s="1"/>
  <c r="E29" i="1"/>
  <c r="F29" i="1" s="1"/>
  <c r="F28" i="1"/>
  <c r="E28" i="1"/>
  <c r="E27" i="1"/>
  <c r="F27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12" i="1"/>
  <c r="F62" i="1" l="1"/>
  <c r="B89" i="1" s="1"/>
  <c r="F30" i="1"/>
  <c r="F42" i="1"/>
  <c r="B88" i="1" s="1"/>
  <c r="B86" i="1" l="1"/>
  <c r="F69" i="1"/>
  <c r="F70" i="1" l="1"/>
  <c r="B91" i="1" s="1"/>
  <c r="B92" i="1" l="1"/>
  <c r="F71" i="1"/>
  <c r="C90" i="1" l="1"/>
  <c r="C88" i="1"/>
  <c r="C89" i="1"/>
  <c r="C86" i="1"/>
  <c r="C92" i="1" s="1"/>
  <c r="D97" i="1"/>
  <c r="C97" i="1"/>
  <c r="B97" i="1"/>
  <c r="F73" i="1"/>
  <c r="C91" i="1"/>
</calcChain>
</file>

<file path=xl/sharedStrings.xml><?xml version="1.0" encoding="utf-8"?>
<sst xmlns="http://schemas.openxmlformats.org/spreadsheetml/2006/main" count="171" uniqueCount="126">
  <si>
    <t>RUBRO O CULTIVO</t>
  </si>
  <si>
    <t>AJI</t>
  </si>
  <si>
    <t>RENDIMIENTO (Kg/ha)</t>
  </si>
  <si>
    <t>VARIEDAD</t>
  </si>
  <si>
    <t>AMERICANO</t>
  </si>
  <si>
    <t>Fecha Estimada precio venta</t>
  </si>
  <si>
    <t>octubre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</si>
  <si>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</si>
  <si>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</si>
  <si>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</si>
  <si>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</si>
  <si>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</si>
  <si>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</si>
  <si>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</si>
  <si>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</si>
  <si>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</si>
  <si>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</si>
  <si>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</si>
  <si>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</si>
  <si>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</si>
  <si>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septiembre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</si>
  <si>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</si>
  <si>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</si>
  <si>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</si>
  <si>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</si>
  <si>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</si>
  <si>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</si>
  <si>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</si>
  <si>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</si>
  <si>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</si>
  <si>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</si>
  <si>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</si>
  <si>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y mantencion almacigos</t>
  </si>
  <si>
    <t>JH</t>
  </si>
  <si>
    <t>Febr</t>
  </si>
  <si>
    <t>Preparación suelo</t>
  </si>
  <si>
    <t>Marzo</t>
  </si>
  <si>
    <t>Transplante</t>
  </si>
  <si>
    <t>Abr-Mayo</t>
  </si>
  <si>
    <t xml:space="preserve">Replante </t>
  </si>
  <si>
    <t>Riego</t>
  </si>
  <si>
    <t>Marz-Oct</t>
  </si>
  <si>
    <t>Aplicación guano</t>
  </si>
  <si>
    <t>Aplicación agroquimico</t>
  </si>
  <si>
    <t>Marz-Sept</t>
  </si>
  <si>
    <t>Limpia</t>
  </si>
  <si>
    <t>Sept-Oct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</si>
  <si>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</si>
  <si>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</si>
  <si>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</si>
  <si>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</si>
  <si>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</si>
  <si>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</si>
  <si>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</si>
  <si>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Septiembre</t>
  </si>
  <si>
    <t>Desinfecciones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</si>
  <si>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</si>
  <si>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</si>
  <si>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</si>
  <si>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</si>
  <si>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</si>
  <si>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</si>
  <si>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</si>
  <si>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SEMILLAS ají</t>
  </si>
  <si>
    <t xml:space="preserve">U </t>
  </si>
  <si>
    <t>Febrero</t>
  </si>
  <si>
    <t>FERTILIZANTES</t>
  </si>
  <si>
    <t>NITRATO DE POTASIO</t>
  </si>
  <si>
    <t>Jun-Oct</t>
  </si>
  <si>
    <t>Nitrato Magnesio</t>
  </si>
  <si>
    <t>kg</t>
  </si>
  <si>
    <t>Urea</t>
  </si>
  <si>
    <t xml:space="preserve"> U</t>
  </si>
  <si>
    <t>Abr-Oct</t>
  </si>
  <si>
    <t>Superfosfato Triple</t>
  </si>
  <si>
    <t>U</t>
  </si>
  <si>
    <t>Febr-Marz</t>
  </si>
  <si>
    <t>Materia organica</t>
  </si>
  <si>
    <t>Ton</t>
  </si>
  <si>
    <t>INSECTICIDAS</t>
  </si>
  <si>
    <t>Lorsban</t>
  </si>
  <si>
    <t xml:space="preserve">L </t>
  </si>
  <si>
    <t>May-Sept</t>
  </si>
  <si>
    <t xml:space="preserve">Dimetoato </t>
  </si>
  <si>
    <t>L</t>
  </si>
  <si>
    <t>Abr-Agos</t>
  </si>
  <si>
    <t>Selecron 720  EC</t>
  </si>
  <si>
    <t>FUNGICIDAS</t>
  </si>
  <si>
    <t>Bravo</t>
  </si>
  <si>
    <t>Furadan 10 G</t>
  </si>
  <si>
    <t>Kg</t>
  </si>
  <si>
    <t>HERBICIDAS</t>
  </si>
  <si>
    <t xml:space="preserve">Flecha </t>
  </si>
  <si>
    <t>May-Jun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</si>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</sst>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\ * #,##0.0_-;\-&quot;$&quot;\ * #,##0.0_-;_-&quot;$&quot;\ * &quot;-&quot;??_-;_-@_-"/>
    <numFmt numFmtId="166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164" fontId="6" fillId="3" borderId="0" xfId="2" applyNumberFormat="1" applyFont="1" applyFill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0" fillId="3" borderId="1" xfId="0" applyFill="1" applyBorder="1"/>
    <xf numFmtId="164" fontId="1" fillId="3" borderId="1" xfId="2" applyNumberFormat="1" applyFont="1" applyFill="1" applyBorder="1"/>
    <xf numFmtId="164" fontId="2" fillId="3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0" fillId="0" borderId="1" xfId="0" applyBorder="1"/>
    <xf numFmtId="165" fontId="1" fillId="0" borderId="1" xfId="2" applyNumberFormat="1" applyFont="1" applyBorder="1" applyAlignment="1">
      <alignment horizontal="left" vertical="center"/>
    </xf>
    <xf numFmtId="0" fontId="0" fillId="0" borderId="1" xfId="2" applyNumberFormat="1" applyFont="1" applyBorder="1" applyAlignment="1">
      <alignment horizontal="center"/>
    </xf>
    <xf numFmtId="0" fontId="1" fillId="0" borderId="1" xfId="2" applyNumberFormat="1" applyFont="1" applyBorder="1" applyAlignment="1">
      <alignment horizontal="center"/>
    </xf>
    <xf numFmtId="0" fontId="1" fillId="0" borderId="1" xfId="2" applyNumberFormat="1" applyFont="1" applyBorder="1"/>
    <xf numFmtId="164" fontId="7" fillId="2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0" fontId="12" fillId="5" borderId="17" xfId="0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6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733425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03C1A-869E-F319-490A-992B6FEB9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8294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9"/>
  <sheetViews>
    <sheetView tabSelected="1" workbookViewId="0">
      <selection activeCell="H21" sqref="H21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D9" s="3"/>
      <c r="E9" s="1" t="s">
        <v>2</v>
      </c>
      <c r="F9" s="4">
        <v>28000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38.25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600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SUM(F11*F9)</f>
        <v>16800000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ht="25.5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20</v>
      </c>
    </row>
    <row r="15" spans="1:6" ht="38.25" x14ac:dyDescent="0.25">
      <c r="A15" s="12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15"/>
      <c r="B16" s="3"/>
      <c r="C16" s="3"/>
      <c r="D16" s="3"/>
      <c r="E16" s="16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5"/>
      <c r="B18" s="15"/>
      <c r="C18" s="15"/>
      <c r="D18" s="15"/>
      <c r="E18" s="18"/>
      <c r="F18" s="18"/>
    </row>
    <row r="19" spans="1:6" ht="25.5" x14ac:dyDescent="0.25">
      <c r="A19" s="19" t="s">
        <v>25</v>
      </c>
      <c r="B19" s="3"/>
      <c r="C19" s="3"/>
      <c r="D19" s="3"/>
      <c r="E19" s="16"/>
      <c r="F19" s="16"/>
    </row>
    <row r="20" spans="1:6" ht="26.25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7" t="s">
        <v>32</v>
      </c>
      <c r="B21" s="23" t="s">
        <v>33</v>
      </c>
      <c r="C21" s="23">
        <v>2</v>
      </c>
      <c r="D21" s="23" t="s">
        <v>34</v>
      </c>
      <c r="E21" s="24">
        <f>VLOOKUP(A21,[1]PRECIO!A2:C221,3,0)</f>
        <v>30000</v>
      </c>
      <c r="F21" s="24">
        <f t="shared" ref="F21:F29" si="0">C21*E21</f>
        <v>60000</v>
      </c>
    </row>
    <row r="22" spans="1:6" x14ac:dyDescent="0.25">
      <c r="A22" s="7" t="s">
        <v>35</v>
      </c>
      <c r="B22" s="23" t="s">
        <v>33</v>
      </c>
      <c r="C22" s="23">
        <v>4</v>
      </c>
      <c r="D22" s="23" t="s">
        <v>36</v>
      </c>
      <c r="E22" s="24">
        <f>VLOOKUP(A22,[1]PRECIO!A2:C222,3,0)</f>
        <v>30000</v>
      </c>
      <c r="F22" s="24">
        <f t="shared" si="0"/>
        <v>120000</v>
      </c>
    </row>
    <row r="23" spans="1:6" x14ac:dyDescent="0.25">
      <c r="A23" s="25" t="s">
        <v>37</v>
      </c>
      <c r="B23" s="23" t="s">
        <v>33</v>
      </c>
      <c r="C23" s="23">
        <v>12</v>
      </c>
      <c r="D23" s="23" t="s">
        <v>38</v>
      </c>
      <c r="E23" s="24">
        <f>VLOOKUP(A23,[1]PRECIO!A3:C223,3,0)</f>
        <v>30000</v>
      </c>
      <c r="F23" s="24">
        <f t="shared" si="0"/>
        <v>360000</v>
      </c>
    </row>
    <row r="24" spans="1:6" x14ac:dyDescent="0.25">
      <c r="A24" s="25" t="s">
        <v>39</v>
      </c>
      <c r="B24" s="23" t="s">
        <v>33</v>
      </c>
      <c r="C24" s="23">
        <v>1</v>
      </c>
      <c r="D24" s="23" t="s">
        <v>38</v>
      </c>
      <c r="E24" s="24">
        <f>VLOOKUP(A24,[1]PRECIO!A4:C224,3,0)</f>
        <v>30000</v>
      </c>
      <c r="F24" s="24">
        <f t="shared" si="0"/>
        <v>30000</v>
      </c>
    </row>
    <row r="25" spans="1:6" x14ac:dyDescent="0.25">
      <c r="A25" s="25" t="s">
        <v>40</v>
      </c>
      <c r="B25" s="23" t="s">
        <v>33</v>
      </c>
      <c r="C25" s="23">
        <v>14</v>
      </c>
      <c r="D25" s="23" t="s">
        <v>41</v>
      </c>
      <c r="E25" s="24">
        <f>VLOOKUP(A25,[1]PRECIO!A5:C225,3,0)</f>
        <v>30000</v>
      </c>
      <c r="F25" s="24">
        <f t="shared" si="0"/>
        <v>420000</v>
      </c>
    </row>
    <row r="26" spans="1:6" x14ac:dyDescent="0.25">
      <c r="A26" s="25" t="s">
        <v>42</v>
      </c>
      <c r="B26" s="23" t="s">
        <v>33</v>
      </c>
      <c r="C26" s="23">
        <v>4</v>
      </c>
      <c r="D26" s="23" t="s">
        <v>36</v>
      </c>
      <c r="E26" s="24">
        <f>VLOOKUP(A26,[1]PRECIO!A6:C226,3,0)</f>
        <v>30000</v>
      </c>
      <c r="F26" s="24">
        <f t="shared" si="0"/>
        <v>120000</v>
      </c>
    </row>
    <row r="27" spans="1:6" x14ac:dyDescent="0.25">
      <c r="A27" s="25" t="s">
        <v>43</v>
      </c>
      <c r="B27" s="23" t="s">
        <v>33</v>
      </c>
      <c r="C27" s="23">
        <v>8</v>
      </c>
      <c r="D27" s="23" t="s">
        <v>44</v>
      </c>
      <c r="E27" s="24">
        <f>VLOOKUP(A27,[1]PRECIO!A7:C227,3,0)</f>
        <v>30000</v>
      </c>
      <c r="F27" s="24">
        <f t="shared" si="0"/>
        <v>240000</v>
      </c>
    </row>
    <row r="28" spans="1:6" x14ac:dyDescent="0.25">
      <c r="A28" s="25" t="s">
        <v>45</v>
      </c>
      <c r="B28" s="23" t="s">
        <v>33</v>
      </c>
      <c r="C28" s="23">
        <v>4</v>
      </c>
      <c r="D28" s="23" t="s">
        <v>46</v>
      </c>
      <c r="E28" s="24">
        <f>VLOOKUP(A28,[1]PRECIO!A8:C228,3,0)</f>
        <v>30000</v>
      </c>
      <c r="F28" s="24">
        <f t="shared" si="0"/>
        <v>120000</v>
      </c>
    </row>
    <row r="29" spans="1:6" x14ac:dyDescent="0.25">
      <c r="A29" s="25" t="s">
        <v>47</v>
      </c>
      <c r="B29" s="23" t="s">
        <v>33</v>
      </c>
      <c r="C29" s="23">
        <v>10</v>
      </c>
      <c r="D29" s="23" t="s">
        <v>46</v>
      </c>
      <c r="E29" s="24">
        <f>VLOOKUP(A29,[1]PRECIO!A2:C229,3,0)</f>
        <v>30000</v>
      </c>
      <c r="F29" s="24">
        <f t="shared" si="0"/>
        <v>300000</v>
      </c>
    </row>
    <row r="30" spans="1:6" x14ac:dyDescent="0.25">
      <c r="A30" s="26" t="s">
        <v>48</v>
      </c>
      <c r="B30" s="27"/>
      <c r="C30" s="27"/>
      <c r="D30" s="27"/>
      <c r="E30" s="28"/>
      <c r="F30" s="29">
        <f>SUM(F21:F29)</f>
        <v>1770000</v>
      </c>
    </row>
    <row r="31" spans="1:6" x14ac:dyDescent="0.25">
      <c r="A31" s="30"/>
      <c r="B31" s="3"/>
      <c r="C31" s="3"/>
      <c r="D31" s="3"/>
      <c r="E31" s="16"/>
      <c r="F31" s="31"/>
    </row>
    <row r="32" spans="1:6" ht="25.5" x14ac:dyDescent="0.25">
      <c r="A32" s="19" t="s">
        <v>49</v>
      </c>
      <c r="B32" s="3"/>
      <c r="C32" s="3"/>
      <c r="D32" s="3"/>
      <c r="E32" s="16"/>
      <c r="F32" s="16"/>
    </row>
    <row r="33" spans="1:6" ht="26.25" x14ac:dyDescent="0.25">
      <c r="A33" s="20" t="s">
        <v>26</v>
      </c>
      <c r="B33" s="20" t="s">
        <v>27</v>
      </c>
      <c r="C33" s="20" t="s">
        <v>28</v>
      </c>
      <c r="D33" s="20" t="s">
        <v>29</v>
      </c>
      <c r="E33" s="21" t="s">
        <v>30</v>
      </c>
      <c r="F33" s="22" t="s">
        <v>31</v>
      </c>
    </row>
    <row r="34" spans="1:6" x14ac:dyDescent="0.25">
      <c r="A34" s="26" t="s">
        <v>50</v>
      </c>
      <c r="B34" s="32"/>
      <c r="C34" s="32"/>
      <c r="D34" s="32"/>
      <c r="E34" s="33"/>
      <c r="F34" s="34"/>
    </row>
    <row r="35" spans="1:6" x14ac:dyDescent="0.25">
      <c r="B35" s="3"/>
      <c r="C35" s="3"/>
      <c r="D35" s="3"/>
      <c r="E35" s="16"/>
      <c r="F35" s="16"/>
    </row>
    <row r="36" spans="1:6" ht="25.5" x14ac:dyDescent="0.25">
      <c r="A36" s="19" t="s">
        <v>51</v>
      </c>
      <c r="B36" s="3"/>
      <c r="C36" s="3"/>
      <c r="D36" s="3"/>
      <c r="E36" s="16"/>
      <c r="F36" s="16"/>
    </row>
    <row r="37" spans="1:6" ht="26.25" x14ac:dyDescent="0.25">
      <c r="A37" s="20" t="s">
        <v>26</v>
      </c>
      <c r="B37" s="20" t="s">
        <v>27</v>
      </c>
      <c r="C37" s="20" t="s">
        <v>28</v>
      </c>
      <c r="D37" s="20" t="s">
        <v>29</v>
      </c>
      <c r="E37" s="21" t="s">
        <v>30</v>
      </c>
      <c r="F37" s="22" t="s">
        <v>31</v>
      </c>
    </row>
    <row r="38" spans="1:6" x14ac:dyDescent="0.25">
      <c r="A38" s="25" t="s">
        <v>52</v>
      </c>
      <c r="B38" s="35" t="s">
        <v>53</v>
      </c>
      <c r="C38" s="35">
        <v>6.25E-2</v>
      </c>
      <c r="D38" s="36" t="s">
        <v>54</v>
      </c>
      <c r="E38" s="37">
        <f>VLOOKUP(A38,[1]PRECIO!A19:C238,3,0)</f>
        <v>200000</v>
      </c>
      <c r="F38" s="37">
        <f>E38*C38</f>
        <v>12500</v>
      </c>
    </row>
    <row r="39" spans="1:6" x14ac:dyDescent="0.25">
      <c r="A39" s="25" t="s">
        <v>55</v>
      </c>
      <c r="B39" s="35" t="s">
        <v>53</v>
      </c>
      <c r="C39" s="35">
        <v>0.18</v>
      </c>
      <c r="D39" s="36" t="s">
        <v>54</v>
      </c>
      <c r="E39" s="37">
        <f>VLOOKUP(A39,[1]PRECIO!A20:C239,3,0)</f>
        <v>200000</v>
      </c>
      <c r="F39" s="37">
        <f>E39*C39</f>
        <v>36000</v>
      </c>
    </row>
    <row r="40" spans="1:6" x14ac:dyDescent="0.25">
      <c r="A40" s="25" t="s">
        <v>56</v>
      </c>
      <c r="B40" s="35" t="s">
        <v>53</v>
      </c>
      <c r="C40" s="35">
        <v>0.05</v>
      </c>
      <c r="D40" s="36" t="s">
        <v>54</v>
      </c>
      <c r="E40" s="37">
        <f>VLOOKUP(A40,[1]PRECIO!A21:C240,3,0)</f>
        <v>200000</v>
      </c>
      <c r="F40" s="37">
        <f>E40*C40</f>
        <v>10000</v>
      </c>
    </row>
    <row r="41" spans="1:6" x14ac:dyDescent="0.25">
      <c r="A41" s="25" t="s">
        <v>57</v>
      </c>
      <c r="B41" s="35" t="s">
        <v>53</v>
      </c>
      <c r="C41" s="35">
        <v>0.05</v>
      </c>
      <c r="D41" s="36" t="s">
        <v>54</v>
      </c>
      <c r="E41" s="37">
        <f>VLOOKUP(A41,[1]PRECIO!A22:C241,3,0)</f>
        <v>200000</v>
      </c>
      <c r="F41" s="37">
        <f>E41*C41</f>
        <v>10000</v>
      </c>
    </row>
    <row r="42" spans="1:6" x14ac:dyDescent="0.25">
      <c r="A42" s="26" t="s">
        <v>58</v>
      </c>
      <c r="B42" s="27"/>
      <c r="C42" s="27"/>
      <c r="D42" s="27"/>
      <c r="E42" s="28"/>
      <c r="F42" s="29">
        <f>SUM(F38:F41)</f>
        <v>68500</v>
      </c>
    </row>
    <row r="43" spans="1:6" x14ac:dyDescent="0.25">
      <c r="B43" s="3"/>
      <c r="C43" s="3"/>
      <c r="D43" s="3"/>
      <c r="E43" s="16"/>
      <c r="F43" s="16"/>
    </row>
    <row r="44" spans="1:6" x14ac:dyDescent="0.25">
      <c r="A44" s="19" t="s">
        <v>59</v>
      </c>
      <c r="B44" s="3"/>
      <c r="C44" s="3"/>
      <c r="D44" s="3"/>
      <c r="E44" s="16"/>
      <c r="F44" s="16"/>
    </row>
    <row r="45" spans="1:6" x14ac:dyDescent="0.25">
      <c r="A45" s="20" t="s">
        <v>59</v>
      </c>
      <c r="B45" s="38" t="s">
        <v>60</v>
      </c>
      <c r="C45" s="38" t="s">
        <v>61</v>
      </c>
      <c r="D45" s="20" t="s">
        <v>29</v>
      </c>
      <c r="E45" s="22" t="s">
        <v>30</v>
      </c>
      <c r="F45" s="22" t="s">
        <v>62</v>
      </c>
    </row>
    <row r="46" spans="1:6" x14ac:dyDescent="0.25">
      <c r="A46" s="39" t="s">
        <v>63</v>
      </c>
      <c r="B46" s="40" t="s">
        <v>64</v>
      </c>
      <c r="C46" s="40">
        <v>8</v>
      </c>
      <c r="D46" s="40" t="s">
        <v>65</v>
      </c>
      <c r="E46" s="41">
        <f>VLOOKUP(A46,[1]PRECIO!A27:C246,3,0)</f>
        <v>473900</v>
      </c>
      <c r="F46" s="24">
        <f>C46*E46</f>
        <v>3791200</v>
      </c>
    </row>
    <row r="47" spans="1:6" x14ac:dyDescent="0.25">
      <c r="A47" s="39" t="s">
        <v>66</v>
      </c>
      <c r="B47" s="40"/>
      <c r="C47" s="40"/>
      <c r="D47" s="40"/>
      <c r="E47" s="41"/>
      <c r="F47" s="24"/>
    </row>
    <row r="48" spans="1:6" x14ac:dyDescent="0.25">
      <c r="A48" s="25" t="s">
        <v>67</v>
      </c>
      <c r="B48" s="40" t="s">
        <v>64</v>
      </c>
      <c r="C48" s="40">
        <f>200/25</f>
        <v>8</v>
      </c>
      <c r="D48" s="40" t="s">
        <v>68</v>
      </c>
      <c r="E48" s="41">
        <f>VLOOKUP(A48,[1]PRECIO!A29:C248,3,0)</f>
        <v>50800</v>
      </c>
      <c r="F48" s="24">
        <f>C48*E48</f>
        <v>406400</v>
      </c>
    </row>
    <row r="49" spans="1:6" x14ac:dyDescent="0.25">
      <c r="A49" s="42" t="s">
        <v>69</v>
      </c>
      <c r="B49" s="40" t="s">
        <v>70</v>
      </c>
      <c r="C49" s="40">
        <v>200</v>
      </c>
      <c r="D49" s="35" t="s">
        <v>68</v>
      </c>
      <c r="E49" s="41">
        <f>VLOOKUP(A49,[1]PRECIO!A30:C249,3,0)</f>
        <v>1146</v>
      </c>
      <c r="F49" s="24">
        <f>C49*E49</f>
        <v>229200</v>
      </c>
    </row>
    <row r="50" spans="1:6" x14ac:dyDescent="0.25">
      <c r="A50" s="25" t="s">
        <v>71</v>
      </c>
      <c r="B50" s="40" t="s">
        <v>72</v>
      </c>
      <c r="C50" s="40">
        <f>400/25</f>
        <v>16</v>
      </c>
      <c r="D50" s="40" t="s">
        <v>73</v>
      </c>
      <c r="E50" s="41">
        <f>VLOOKUP(A50,[1]PRECIO!A31:C250,3,0)</f>
        <v>32700</v>
      </c>
      <c r="F50" s="24">
        <f>C50*E50</f>
        <v>523200</v>
      </c>
    </row>
    <row r="51" spans="1:6" x14ac:dyDescent="0.25">
      <c r="A51" s="25" t="s">
        <v>74</v>
      </c>
      <c r="B51" s="40" t="s">
        <v>75</v>
      </c>
      <c r="C51" s="40">
        <f>300/25</f>
        <v>12</v>
      </c>
      <c r="D51" s="40" t="s">
        <v>76</v>
      </c>
      <c r="E51" s="41">
        <f>VLOOKUP(A51,[1]PRECIO!A32:C251,3,0)</f>
        <v>34400</v>
      </c>
      <c r="F51" s="24">
        <f>C51*E51</f>
        <v>412800</v>
      </c>
    </row>
    <row r="52" spans="1:6" x14ac:dyDescent="0.25">
      <c r="A52" s="25" t="s">
        <v>77</v>
      </c>
      <c r="B52" s="40" t="s">
        <v>78</v>
      </c>
      <c r="C52" s="40">
        <v>12</v>
      </c>
      <c r="D52" s="40" t="s">
        <v>76</v>
      </c>
      <c r="E52" s="41">
        <f>VLOOKUP(A52,[1]PRECIO!A33:C252,3,0)</f>
        <v>82795</v>
      </c>
      <c r="F52" s="24">
        <f>C52*E52</f>
        <v>993540</v>
      </c>
    </row>
    <row r="53" spans="1:6" x14ac:dyDescent="0.25">
      <c r="A53" s="39" t="s">
        <v>79</v>
      </c>
      <c r="B53" s="40"/>
      <c r="C53" s="40"/>
      <c r="D53" s="40"/>
      <c r="E53" s="41"/>
      <c r="F53" s="24"/>
    </row>
    <row r="54" spans="1:6" x14ac:dyDescent="0.25">
      <c r="A54" s="25" t="s">
        <v>80</v>
      </c>
      <c r="B54" s="40" t="s">
        <v>81</v>
      </c>
      <c r="C54" s="40">
        <v>10</v>
      </c>
      <c r="D54" s="40" t="s">
        <v>82</v>
      </c>
      <c r="E54" s="41">
        <f>VLOOKUP(A54,[1]PRECIO!A35:C254,3,0)</f>
        <v>40320</v>
      </c>
      <c r="F54" s="24">
        <f>C54*E54</f>
        <v>403200</v>
      </c>
    </row>
    <row r="55" spans="1:6" x14ac:dyDescent="0.25">
      <c r="A55" s="25" t="s">
        <v>83</v>
      </c>
      <c r="B55" s="40" t="s">
        <v>84</v>
      </c>
      <c r="C55" s="40">
        <v>1</v>
      </c>
      <c r="D55" s="40" t="s">
        <v>85</v>
      </c>
      <c r="E55" s="41">
        <f>VLOOKUP(A55,[1]PRECIO!A36:C255,3,0)</f>
        <v>25490</v>
      </c>
      <c r="F55" s="24">
        <f>C55*E55</f>
        <v>25490</v>
      </c>
    </row>
    <row r="56" spans="1:6" x14ac:dyDescent="0.25">
      <c r="A56" s="25" t="s">
        <v>86</v>
      </c>
      <c r="B56" s="40" t="s">
        <v>84</v>
      </c>
      <c r="C56" s="40">
        <v>1</v>
      </c>
      <c r="D56" s="40" t="s">
        <v>85</v>
      </c>
      <c r="E56" s="41">
        <f>VLOOKUP(A56,[1]PRECIO!A2:C256,3,0)</f>
        <v>53880</v>
      </c>
      <c r="F56" s="24">
        <f>C56*E56</f>
        <v>53880</v>
      </c>
    </row>
    <row r="57" spans="1:6" x14ac:dyDescent="0.25">
      <c r="A57" s="39" t="s">
        <v>87</v>
      </c>
      <c r="B57" s="40"/>
      <c r="C57" s="40"/>
      <c r="D57" s="40"/>
      <c r="E57" s="41"/>
      <c r="F57" s="24"/>
    </row>
    <row r="58" spans="1:6" x14ac:dyDescent="0.25">
      <c r="A58" s="43" t="s">
        <v>88</v>
      </c>
      <c r="B58" s="44" t="s">
        <v>84</v>
      </c>
      <c r="C58" s="45">
        <v>2</v>
      </c>
      <c r="D58" s="46"/>
      <c r="E58" s="41">
        <f>VLOOKUP(A58,[1]PRECIO!A39:C258,3,0)</f>
        <v>16050</v>
      </c>
      <c r="F58" s="24">
        <f>E58+(E58*0.19)</f>
        <v>19099.5</v>
      </c>
    </row>
    <row r="59" spans="1:6" x14ac:dyDescent="0.25">
      <c r="A59" s="25" t="s">
        <v>89</v>
      </c>
      <c r="B59" s="40" t="s">
        <v>90</v>
      </c>
      <c r="C59" s="40">
        <v>2</v>
      </c>
      <c r="D59" s="40" t="s">
        <v>36</v>
      </c>
      <c r="E59" s="41">
        <f>VLOOKUP(A59,[1]PRECIO!A40:C259,3,0)</f>
        <v>18532</v>
      </c>
      <c r="F59" s="24">
        <f>C59*E59</f>
        <v>37064</v>
      </c>
    </row>
    <row r="60" spans="1:6" x14ac:dyDescent="0.25">
      <c r="A60" s="39" t="s">
        <v>91</v>
      </c>
      <c r="B60" s="40"/>
      <c r="C60" s="40"/>
      <c r="D60" s="40"/>
      <c r="E60" s="41"/>
      <c r="F60" s="24"/>
    </row>
    <row r="61" spans="1:6" x14ac:dyDescent="0.25">
      <c r="A61" s="25" t="s">
        <v>92</v>
      </c>
      <c r="B61" s="40" t="s">
        <v>84</v>
      </c>
      <c r="C61" s="40">
        <v>5</v>
      </c>
      <c r="D61" s="40" t="s">
        <v>93</v>
      </c>
      <c r="E61" s="41">
        <f>VLOOKUP(A61,[1]PRECIO!A42:C261,3,0)</f>
        <v>36640</v>
      </c>
      <c r="F61" s="24">
        <f>C61*E61</f>
        <v>183200</v>
      </c>
    </row>
    <row r="62" spans="1:6" x14ac:dyDescent="0.25">
      <c r="A62" s="26" t="s">
        <v>94</v>
      </c>
      <c r="B62" s="27"/>
      <c r="C62" s="27"/>
      <c r="D62" s="27"/>
      <c r="E62" s="28"/>
      <c r="F62" s="29">
        <f>SUM(F46:F61)</f>
        <v>7078273.5</v>
      </c>
    </row>
    <row r="63" spans="1:6" x14ac:dyDescent="0.25">
      <c r="A63" s="3"/>
      <c r="B63" s="3"/>
      <c r="C63" s="3"/>
      <c r="D63" s="3"/>
      <c r="E63" s="16"/>
      <c r="F63" s="16"/>
    </row>
    <row r="64" spans="1:6" x14ac:dyDescent="0.25">
      <c r="A64" s="19" t="s">
        <v>95</v>
      </c>
      <c r="B64" s="3"/>
      <c r="C64" s="3"/>
      <c r="D64" s="3"/>
      <c r="E64" s="16"/>
      <c r="F64" s="16"/>
    </row>
    <row r="65" spans="1:6" x14ac:dyDescent="0.25">
      <c r="A65" s="20" t="s">
        <v>96</v>
      </c>
      <c r="B65" s="20" t="s">
        <v>60</v>
      </c>
      <c r="C65" s="20" t="s">
        <v>61</v>
      </c>
      <c r="D65" s="20" t="s">
        <v>29</v>
      </c>
      <c r="E65" s="47" t="s">
        <v>30</v>
      </c>
      <c r="F65" s="22" t="s">
        <v>62</v>
      </c>
    </row>
    <row r="66" spans="1:6" x14ac:dyDescent="0.25">
      <c r="A66" s="48"/>
      <c r="B66" s="48"/>
      <c r="C66" s="48"/>
      <c r="D66" s="48"/>
      <c r="E66" s="49"/>
      <c r="F66" s="50"/>
    </row>
    <row r="67" spans="1:6" x14ac:dyDescent="0.25">
      <c r="A67" s="26" t="s">
        <v>97</v>
      </c>
      <c r="B67" s="27"/>
      <c r="C67" s="27"/>
      <c r="D67" s="27"/>
      <c r="E67" s="28"/>
      <c r="F67" s="29">
        <f>SUM(F65:F66)</f>
        <v>0</v>
      </c>
    </row>
    <row r="69" spans="1:6" x14ac:dyDescent="0.25">
      <c r="A69" s="51" t="s">
        <v>98</v>
      </c>
      <c r="B69" s="51"/>
      <c r="C69" s="51"/>
      <c r="D69" s="51"/>
      <c r="E69" s="51"/>
      <c r="F69" s="52">
        <f>SUM(F30+F34+F42+F62+F67)</f>
        <v>8916773.5</v>
      </c>
    </row>
    <row r="70" spans="1:6" x14ac:dyDescent="0.25">
      <c r="A70" s="53" t="s">
        <v>99</v>
      </c>
      <c r="B70" s="54"/>
      <c r="C70" s="54"/>
      <c r="D70" s="54"/>
      <c r="E70" s="54"/>
      <c r="F70" s="55">
        <f>SUM(F69*5/100)</f>
        <v>445838.67499999999</v>
      </c>
    </row>
    <row r="71" spans="1:6" x14ac:dyDescent="0.25">
      <c r="A71" s="56" t="s">
        <v>100</v>
      </c>
      <c r="B71" s="56"/>
      <c r="C71" s="56"/>
      <c r="D71" s="56"/>
      <c r="E71" s="56"/>
      <c r="F71" s="57">
        <f>SUM(F69:F70)</f>
        <v>9362612.1750000007</v>
      </c>
    </row>
    <row r="72" spans="1:6" x14ac:dyDescent="0.25">
      <c r="A72" s="58" t="s">
        <v>101</v>
      </c>
      <c r="B72" s="58"/>
      <c r="C72" s="58"/>
      <c r="D72" s="58"/>
      <c r="E72" s="58"/>
      <c r="F72" s="59">
        <f>SUM(F11*F9)</f>
        <v>16800000</v>
      </c>
    </row>
    <row r="73" spans="1:6" x14ac:dyDescent="0.25">
      <c r="A73" s="56" t="s">
        <v>102</v>
      </c>
      <c r="B73" s="51"/>
      <c r="C73" s="51"/>
      <c r="D73" s="51"/>
      <c r="E73" s="51"/>
      <c r="F73" s="52">
        <f>SUM(F72-F71)</f>
        <v>7437387.8249999993</v>
      </c>
    </row>
    <row r="74" spans="1:6" x14ac:dyDescent="0.25">
      <c r="A74" s="60" t="s">
        <v>103</v>
      </c>
      <c r="B74" s="61"/>
      <c r="C74" s="61"/>
      <c r="D74" s="61"/>
      <c r="E74" s="61"/>
      <c r="F74" s="3"/>
    </row>
    <row r="75" spans="1:6" ht="15.75" thickBot="1" x14ac:dyDescent="0.3">
      <c r="A75" s="62"/>
      <c r="B75" s="61"/>
      <c r="C75" s="61"/>
      <c r="D75" s="61"/>
      <c r="E75" s="61"/>
      <c r="F75" s="3"/>
    </row>
    <row r="76" spans="1:6" x14ac:dyDescent="0.25">
      <c r="A76" s="63" t="s">
        <v>104</v>
      </c>
      <c r="B76" s="64"/>
      <c r="C76" s="64"/>
      <c r="D76" s="64"/>
      <c r="E76" s="65"/>
      <c r="F76" s="3"/>
    </row>
    <row r="77" spans="1:6" x14ac:dyDescent="0.25">
      <c r="A77" s="66" t="s">
        <v>105</v>
      </c>
      <c r="B77" s="67"/>
      <c r="C77" s="67"/>
      <c r="D77" s="67"/>
      <c r="E77" s="68"/>
      <c r="F77" s="3"/>
    </row>
    <row r="78" spans="1:6" x14ac:dyDescent="0.25">
      <c r="A78" s="66" t="s">
        <v>106</v>
      </c>
      <c r="B78" s="67"/>
      <c r="C78" s="67"/>
      <c r="D78" s="67"/>
      <c r="E78" s="68"/>
      <c r="F78" s="3"/>
    </row>
    <row r="79" spans="1:6" x14ac:dyDescent="0.25">
      <c r="A79" s="66" t="s">
        <v>107</v>
      </c>
      <c r="B79" s="67"/>
      <c r="C79" s="67"/>
      <c r="D79" s="67"/>
      <c r="E79" s="68"/>
      <c r="F79" s="3"/>
    </row>
    <row r="80" spans="1:6" x14ac:dyDescent="0.25">
      <c r="A80" s="66" t="s">
        <v>108</v>
      </c>
      <c r="B80" s="67"/>
      <c r="C80" s="67"/>
      <c r="D80" s="67"/>
      <c r="E80" s="68"/>
      <c r="F80" s="3"/>
    </row>
    <row r="81" spans="1:6" x14ac:dyDescent="0.25">
      <c r="A81" s="66" t="s">
        <v>109</v>
      </c>
      <c r="B81" s="67"/>
      <c r="C81" s="67"/>
      <c r="D81" s="67"/>
      <c r="E81" s="68"/>
      <c r="F81" s="3"/>
    </row>
    <row r="82" spans="1:6" ht="15.75" thickBot="1" x14ac:dyDescent="0.3">
      <c r="A82" s="69" t="s">
        <v>110</v>
      </c>
      <c r="B82" s="70"/>
      <c r="C82" s="70"/>
      <c r="D82" s="70"/>
      <c r="E82" s="71"/>
      <c r="F82" s="3"/>
    </row>
    <row r="83" spans="1:6" ht="15.75" thickBot="1" x14ac:dyDescent="0.3">
      <c r="A83" s="72"/>
      <c r="B83" s="67"/>
      <c r="C83" s="67"/>
      <c r="D83" s="67"/>
      <c r="E83" s="67"/>
      <c r="F83" s="3"/>
    </row>
    <row r="84" spans="1:6" ht="15.75" thickBot="1" x14ac:dyDescent="0.3">
      <c r="A84" s="73" t="s">
        <v>111</v>
      </c>
      <c r="B84" s="74"/>
      <c r="C84" s="75"/>
      <c r="D84" s="76"/>
      <c r="E84" s="76"/>
      <c r="F84" s="3"/>
    </row>
    <row r="85" spans="1:6" x14ac:dyDescent="0.25">
      <c r="A85" s="77" t="s">
        <v>112</v>
      </c>
      <c r="B85" s="78" t="s">
        <v>113</v>
      </c>
      <c r="C85" s="79" t="s">
        <v>114</v>
      </c>
      <c r="D85" s="76"/>
      <c r="E85" s="76"/>
      <c r="F85" s="3"/>
    </row>
    <row r="86" spans="1:6" x14ac:dyDescent="0.25">
      <c r="A86" s="80" t="s">
        <v>115</v>
      </c>
      <c r="B86" s="81">
        <f>F30</f>
        <v>1770000</v>
      </c>
      <c r="C86" s="82">
        <f>(B86/B92)</f>
        <v>0.18904980436189003</v>
      </c>
      <c r="D86" s="76"/>
      <c r="E86" s="76"/>
      <c r="F86" s="3"/>
    </row>
    <row r="87" spans="1:6" x14ac:dyDescent="0.25">
      <c r="A87" s="80" t="s">
        <v>116</v>
      </c>
      <c r="B87" s="83">
        <v>0</v>
      </c>
      <c r="C87" s="82">
        <v>0</v>
      </c>
      <c r="D87" s="76"/>
      <c r="E87" s="76"/>
      <c r="F87" s="3"/>
    </row>
    <row r="88" spans="1:6" x14ac:dyDescent="0.25">
      <c r="A88" s="80" t="s">
        <v>117</v>
      </c>
      <c r="B88" s="81">
        <f>F42</f>
        <v>68500</v>
      </c>
      <c r="C88" s="82">
        <f>(B88/B92)</f>
        <v>7.3163342366042196E-3</v>
      </c>
      <c r="D88" s="76"/>
      <c r="E88" s="76"/>
      <c r="F88" s="3"/>
    </row>
    <row r="89" spans="1:6" x14ac:dyDescent="0.25">
      <c r="A89" s="80" t="s">
        <v>118</v>
      </c>
      <c r="B89" s="81">
        <f>F62</f>
        <v>7078273.5</v>
      </c>
      <c r="C89" s="82">
        <f>(B89/B92)</f>
        <v>0.75601481378245805</v>
      </c>
      <c r="D89" s="76"/>
      <c r="E89" s="76"/>
      <c r="F89" s="3"/>
    </row>
    <row r="90" spans="1:6" x14ac:dyDescent="0.25">
      <c r="A90" s="80" t="s">
        <v>119</v>
      </c>
      <c r="B90" s="84">
        <v>0</v>
      </c>
      <c r="C90" s="82">
        <f>(B90/B92)</f>
        <v>0</v>
      </c>
      <c r="D90" s="85"/>
      <c r="E90" s="85"/>
      <c r="F90" s="3"/>
    </row>
    <row r="91" spans="1:6" x14ac:dyDescent="0.25">
      <c r="A91" s="80" t="s">
        <v>120</v>
      </c>
      <c r="B91" s="84">
        <f>F70</f>
        <v>445838.67499999999</v>
      </c>
      <c r="C91" s="82">
        <f>(B91/B92)</f>
        <v>4.7619047619047616E-2</v>
      </c>
      <c r="D91" s="85"/>
      <c r="E91" s="85"/>
      <c r="F91" s="3"/>
    </row>
    <row r="92" spans="1:6" ht="15.75" thickBot="1" x14ac:dyDescent="0.3">
      <c r="A92" s="86" t="s">
        <v>121</v>
      </c>
      <c r="B92" s="87">
        <f>SUM(B86:B91)</f>
        <v>9362612.1750000007</v>
      </c>
      <c r="C92" s="88">
        <f>SUM(C86:C91)</f>
        <v>1</v>
      </c>
      <c r="D92" s="85"/>
      <c r="E92" s="85"/>
      <c r="F92" s="3"/>
    </row>
    <row r="93" spans="1:6" x14ac:dyDescent="0.25">
      <c r="A93" s="62"/>
      <c r="B93" s="61"/>
      <c r="C93" s="61"/>
      <c r="D93" s="61"/>
      <c r="E93" s="61"/>
      <c r="F93" s="3"/>
    </row>
    <row r="94" spans="1:6" ht="15.75" thickBot="1" x14ac:dyDescent="0.3">
      <c r="A94" s="89"/>
      <c r="B94" s="61"/>
      <c r="C94" s="61"/>
      <c r="D94" s="61"/>
      <c r="E94" s="61"/>
      <c r="F94" s="3"/>
    </row>
    <row r="95" spans="1:6" ht="15.75" thickBot="1" x14ac:dyDescent="0.3">
      <c r="A95" s="90"/>
      <c r="B95" s="74" t="s">
        <v>122</v>
      </c>
      <c r="C95" s="91"/>
      <c r="D95" s="92"/>
      <c r="E95" s="85"/>
      <c r="F95" s="3"/>
    </row>
    <row r="96" spans="1:6" x14ac:dyDescent="0.25">
      <c r="A96" s="93" t="s">
        <v>123</v>
      </c>
      <c r="B96" s="94">
        <v>13000</v>
      </c>
      <c r="C96" s="94">
        <v>15000</v>
      </c>
      <c r="D96" s="95">
        <v>18000</v>
      </c>
      <c r="E96" s="96"/>
      <c r="F96" s="3"/>
    </row>
    <row r="97" spans="1:6" ht="15.75" thickBot="1" x14ac:dyDescent="0.3">
      <c r="A97" s="86" t="s">
        <v>124</v>
      </c>
      <c r="B97" s="97">
        <f>(F71/B96)</f>
        <v>720.20093653846163</v>
      </c>
      <c r="C97" s="97">
        <f>(F71/C96)</f>
        <v>624.17414500000007</v>
      </c>
      <c r="D97" s="98">
        <f>(F71/D96)</f>
        <v>520.14512083333341</v>
      </c>
      <c r="E97" s="96"/>
      <c r="F97" s="3"/>
    </row>
    <row r="98" spans="1:6" x14ac:dyDescent="0.25">
      <c r="A98" s="99" t="s">
        <v>125</v>
      </c>
      <c r="B98" s="67"/>
      <c r="C98" s="67"/>
      <c r="D98" s="67"/>
      <c r="E98" s="67"/>
      <c r="F98" s="3"/>
    </row>
    <row r="99" spans="1:6" x14ac:dyDescent="0.25">
      <c r="A99" s="3"/>
      <c r="B99" s="3"/>
      <c r="C99" s="3"/>
      <c r="D99" s="3"/>
      <c r="E99" s="3"/>
      <c r="F99" s="3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D7B9A9-A6FD-4220-A878-E1F9ABF1D123}"/>
</file>

<file path=customXml/itemProps2.xml><?xml version="1.0" encoding="utf-8"?>
<ds:datastoreItem xmlns:ds="http://schemas.openxmlformats.org/officeDocument/2006/customXml" ds:itemID="{C4BA1673-70E8-45F5-9A8D-6ECF7C928731}"/>
</file>

<file path=customXml/itemProps3.xml><?xml version="1.0" encoding="utf-8"?>
<ds:datastoreItem xmlns:ds="http://schemas.openxmlformats.org/officeDocument/2006/customXml" ds:itemID="{21FEC941-0CD7-4D9A-BBF9-32F30373F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2023-04-13T13:57:45Z</dcterms:created>
  <dcterms:modified xsi:type="dcterms:W3CDTF">2023-04-13T13:58:18Z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