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Yumbel 07 03032023\"/>
    </mc:Choice>
  </mc:AlternateContent>
  <bookViews>
    <workbookView xWindow="0" yWindow="0" windowWidth="20490" windowHeight="7155"/>
  </bookViews>
  <sheets>
    <sheet name="Ají" sheetId="36" r:id="rId1"/>
    <sheet name="trigo" sheetId="33" state="hidden" r:id="rId2"/>
  </sheets>
  <externalReferences>
    <externalReference r:id="rId3"/>
  </externalReferences>
  <definedNames>
    <definedName name="_xlnm.Print_Area" localSheetId="0">Ají!$A$1:$G$91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36" l="1"/>
  <c r="G58" i="36" s="1"/>
  <c r="C81" i="36" s="1"/>
  <c r="G52" i="36"/>
  <c r="G51" i="36"/>
  <c r="G50" i="36"/>
  <c r="G49" i="36"/>
  <c r="G47" i="36"/>
  <c r="G46" i="36"/>
  <c r="G44" i="36"/>
  <c r="G38" i="36"/>
  <c r="G39" i="36" s="1"/>
  <c r="C79" i="36" s="1"/>
  <c r="G34" i="36"/>
  <c r="C78" i="36" s="1"/>
  <c r="G27" i="36"/>
  <c r="G26" i="36"/>
  <c r="G25" i="36"/>
  <c r="G24" i="36"/>
  <c r="G23" i="36"/>
  <c r="G22" i="36"/>
  <c r="G21" i="36"/>
  <c r="G20" i="36"/>
  <c r="G19" i="36"/>
  <c r="G18" i="36"/>
  <c r="G9" i="36"/>
  <c r="G63" i="36" s="1"/>
  <c r="C9" i="36"/>
  <c r="G28" i="36" l="1"/>
  <c r="G53" i="36"/>
  <c r="C80" i="36" s="1"/>
  <c r="G60" i="36"/>
  <c r="G61" i="36" s="1"/>
  <c r="G62" i="36" s="1"/>
  <c r="C77" i="36"/>
  <c r="E88" i="36" l="1"/>
  <c r="D88" i="36"/>
  <c r="C88" i="36"/>
  <c r="G64" i="36"/>
  <c r="C82" i="36"/>
  <c r="C83" i="36" s="1"/>
  <c r="D80" i="36" l="1"/>
  <c r="D81" i="36"/>
  <c r="D79" i="36"/>
  <c r="D77" i="36"/>
  <c r="D82" i="36"/>
  <c r="D83" i="36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C90" i="33" l="1"/>
</calcChain>
</file>

<file path=xl/sharedStrings.xml><?xml version="1.0" encoding="utf-8"?>
<sst xmlns="http://schemas.openxmlformats.org/spreadsheetml/2006/main" count="318" uniqueCount="153">
  <si>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</si>
  <si>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</si>
  <si>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</si>
  <si>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</si>
  <si>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</si>
  <si>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</si>
  <si>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</si>
  <si>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</si>
  <si>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</si>
  <si>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</si>
  <si>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</si>
  <si>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</si>
  <si>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</si>
  <si>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</si>
  <si>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</si>
  <si>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</si>
  <si>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</si>
  <si>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</si>
  <si>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</si>
  <si>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</si>
  <si>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</si>
  <si>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</si>
  <si>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</si>
  <si>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</si>
  <si>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</si>
  <si>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</si>
  <si>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</si>
  <si>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</si>
  <si>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</si>
  <si>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</si>
  <si>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</si>
  <si>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</si>
  <si>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</si>
  <si>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</si>
  <si>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</si>
  <si>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</si>
  <si>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</si>
  <si>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</si>
  <si>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</si>
  <si>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</si>
  <si>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</si>
  <si>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</si>
  <si>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</si>
  <si>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</si>
  <si>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</si>
  <si>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</si>
  <si>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</si>
  <si>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</si>
  <si>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</si>
  <si>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</si>
  <si>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</si>
  <si>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</si>
  <si>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</si>
  <si>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</si>
  <si>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</si>
  <si>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</si>
  <si>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</si>
  <si>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</si>
  <si>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</si>
  <si>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</si>
  <si>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</si>
  <si>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</si>
  <si>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</si>
  <si>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</si>
  <si>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Rendimiento (u/hà)</t>
  </si>
  <si>
    <t>Costo unitario ($/u) (*)</t>
  </si>
  <si>
    <t>jm</t>
  </si>
  <si>
    <t>Rastraje</t>
  </si>
  <si>
    <t>Sacos</t>
  </si>
  <si>
    <t>MEDIO</t>
  </si>
  <si>
    <t>BIO BIO</t>
  </si>
  <si>
    <t>CONCEPCION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</si>
  <si>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</si>
  <si>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</si>
  <si>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</si>
  <si>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</si>
  <si>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</si>
  <si>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</si>
  <si>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</si>
  <si>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</si>
  <si>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</si>
  <si>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</si>
  <si>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</si>
  <si>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</si>
  <si>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</si>
  <si>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</si>
  <si>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</si>
  <si>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</si>
  <si>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</si>
  <si>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</si>
  <si>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</si>
  <si>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</si>
  <si>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</si>
  <si>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</si>
  <si>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</si>
  <si>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</si>
  <si>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</si>
  <si>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</si>
  <si>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</si>
  <si>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</si>
  <si>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</si>
  <si>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</si>
  <si>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</si>
  <si>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</si>
  <si>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</si>
  <si>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</si>
  <si>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</si>
  <si>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</si>
  <si>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(Kg/Há.)</t>
  </si>
  <si>
    <t>jh</t>
  </si>
  <si>
    <t>Aplicación Agroquimicos</t>
  </si>
  <si>
    <t>Salitre Potasico</t>
  </si>
  <si>
    <t>lts</t>
  </si>
  <si>
    <t>unidad</t>
  </si>
  <si>
    <t>AJI</t>
  </si>
  <si>
    <t>Cristal corriente</t>
  </si>
  <si>
    <t>enero 2023</t>
  </si>
  <si>
    <t>Medio</t>
  </si>
  <si>
    <t>PRECIO ESPERADO ($/kg)</t>
  </si>
  <si>
    <t>MERCADO LOCAL</t>
  </si>
  <si>
    <t>Todas la comunas del Área</t>
  </si>
  <si>
    <t>mayo-agosto</t>
  </si>
  <si>
    <t>Heladas - sequia</t>
  </si>
  <si>
    <t xml:space="preserve">Siembra </t>
  </si>
  <si>
    <t>Febrero</t>
  </si>
  <si>
    <t>Limpia almacigos</t>
  </si>
  <si>
    <t>Febrero-Marzo</t>
  </si>
  <si>
    <t>Extracción plantas</t>
  </si>
  <si>
    <t>Transplante</t>
  </si>
  <si>
    <t>Limpia manual y azadon</t>
  </si>
  <si>
    <t>Aplicación Fertilizante</t>
  </si>
  <si>
    <t>Enero</t>
  </si>
  <si>
    <t>Marzo/Abril</t>
  </si>
  <si>
    <t>Trazado acequia</t>
  </si>
  <si>
    <t>Platabanda</t>
  </si>
  <si>
    <t>Mayo-Agost</t>
  </si>
  <si>
    <t>Enero-agosto</t>
  </si>
  <si>
    <t>ja</t>
  </si>
  <si>
    <t>Aji</t>
  </si>
  <si>
    <t>Marzo-mayo</t>
  </si>
  <si>
    <t>Polyben 50 WP</t>
  </si>
  <si>
    <t>Agosto-abril</t>
  </si>
  <si>
    <t>Farmon</t>
  </si>
  <si>
    <t>Noviembre-Abril</t>
  </si>
  <si>
    <t>Engeo 247 C</t>
  </si>
  <si>
    <t>Noviembre-marzo</t>
  </si>
  <si>
    <t>Enero mayo</t>
  </si>
  <si>
    <t>Fletes</t>
  </si>
  <si>
    <t>enero-junio</t>
  </si>
  <si>
    <t>ESCENARIOS COSTO UNITARIO  ($/kg)</t>
  </si>
  <si>
    <t>Rendimiento (kg/hà)</t>
  </si>
  <si>
    <t>Costo unitario ($/kg) (*)</t>
  </si>
  <si>
    <t>Yumbel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</si>
</sst>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  <numFmt numFmtId="169" formatCode="&quot; &quot;* #,##0.00&quot; &quot;;&quot;-&quot;* #,##0.00&quot; &quot;;&quot; &quot;* &quot;-&quot;??&quot; &quot;"/>
    <numFmt numFmtId="170" formatCode="_-* #,##0_-;\-* #,##0_-;_-* &quot;-&quot;??_-;_-@_-"/>
    <numFmt numFmtId="171" formatCode="#,##0.0_ ;\-#,##0.0\ "/>
    <numFmt numFmtId="172" formatCode="#,##0.000"/>
  </numFmts>
  <fonts count="3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19" fillId="0" borderId="0" applyFont="0" applyFill="0" applyBorder="0" applyAlignment="0" applyProtection="0"/>
    <xf numFmtId="0" fontId="22" fillId="0" borderId="19"/>
    <xf numFmtId="167" fontId="25" fillId="0" borderId="19" applyFont="0" applyFill="0" applyBorder="0" applyAlignment="0" applyProtection="0"/>
  </cellStyleXfs>
  <cellXfs count="319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20" fillId="10" borderId="52" xfId="0" applyNumberFormat="1" applyFont="1" applyFill="1" applyBorder="1" applyAlignment="1">
      <alignment horizontal="right"/>
    </xf>
    <xf numFmtId="166" fontId="21" fillId="10" borderId="52" xfId="0" applyNumberFormat="1" applyFont="1" applyFill="1" applyBorder="1"/>
    <xf numFmtId="0" fontId="15" fillId="0" borderId="59" xfId="2" applyFont="1" applyBorder="1" applyAlignment="1">
      <alignment horizontal="center"/>
    </xf>
    <xf numFmtId="166" fontId="21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20" fillId="10" borderId="68" xfId="0" applyFont="1" applyFill="1" applyBorder="1" applyAlignment="1">
      <alignment horizontal="right" wrapText="1"/>
    </xf>
    <xf numFmtId="0" fontId="20" fillId="10" borderId="52" xfId="0" applyFont="1" applyFill="1" applyBorder="1" applyAlignment="1">
      <alignment horizontal="right"/>
    </xf>
    <xf numFmtId="0" fontId="23" fillId="10" borderId="55" xfId="2" applyFont="1" applyFill="1" applyBorder="1" applyAlignment="1">
      <alignment horizontal="center"/>
    </xf>
    <xf numFmtId="0" fontId="20" fillId="10" borderId="58" xfId="0" applyFont="1" applyFill="1" applyBorder="1" applyAlignment="1">
      <alignment horizontal="left"/>
    </xf>
    <xf numFmtId="0" fontId="23" fillId="10" borderId="59" xfId="2" applyFont="1" applyFill="1" applyBorder="1" applyAlignment="1">
      <alignment horizontal="center"/>
    </xf>
    <xf numFmtId="0" fontId="23" fillId="10" borderId="62" xfId="2" applyFont="1" applyFill="1" applyBorder="1" applyAlignment="1">
      <alignment horizontal="center"/>
    </xf>
    <xf numFmtId="3" fontId="20" fillId="10" borderId="68" xfId="0" applyNumberFormat="1" applyFont="1" applyFill="1" applyBorder="1" applyAlignment="1">
      <alignment horizontal="right"/>
    </xf>
    <xf numFmtId="3" fontId="20" fillId="10" borderId="52" xfId="0" applyNumberFormat="1" applyFont="1" applyFill="1" applyBorder="1" applyAlignment="1">
      <alignment horizontal="right"/>
    </xf>
    <xf numFmtId="0" fontId="20" fillId="10" borderId="52" xfId="0" applyFont="1" applyFill="1" applyBorder="1" applyAlignment="1">
      <alignment horizontal="right" vertical="center" wrapText="1"/>
    </xf>
    <xf numFmtId="0" fontId="21" fillId="0" borderId="55" xfId="2" applyFont="1" applyBorder="1" applyAlignment="1">
      <alignment horizontal="center"/>
    </xf>
    <xf numFmtId="166" fontId="21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7" fillId="10" borderId="55" xfId="0" applyFont="1" applyFill="1" applyBorder="1" applyAlignment="1">
      <alignment wrapText="1"/>
    </xf>
    <xf numFmtId="0" fontId="27" fillId="10" borderId="56" xfId="0" applyFont="1" applyFill="1" applyBorder="1" applyAlignment="1">
      <alignment horizontal="center" wrapText="1"/>
    </xf>
    <xf numFmtId="0" fontId="27" fillId="10" borderId="57" xfId="0" applyFont="1" applyFill="1" applyBorder="1" applyAlignment="1">
      <alignment wrapText="1"/>
    </xf>
    <xf numFmtId="0" fontId="26" fillId="10" borderId="54" xfId="0" applyFont="1" applyFill="1" applyBorder="1" applyAlignment="1">
      <alignment wrapText="1"/>
    </xf>
    <xf numFmtId="0" fontId="20" fillId="10" borderId="62" xfId="0" applyFont="1" applyFill="1" applyBorder="1" applyAlignment="1">
      <alignment horizontal="center"/>
    </xf>
    <xf numFmtId="0" fontId="20" fillId="10" borderId="64" xfId="0" applyFont="1" applyFill="1" applyBorder="1" applyAlignment="1">
      <alignment horizontal="right"/>
    </xf>
    <xf numFmtId="0" fontId="21" fillId="0" borderId="54" xfId="2" applyFont="1" applyBorder="1" applyAlignment="1">
      <alignment horizontal="left"/>
    </xf>
    <xf numFmtId="166" fontId="21" fillId="0" borderId="57" xfId="2" applyNumberFormat="1" applyFont="1" applyBorder="1" applyAlignment="1">
      <alignment horizontal="right"/>
    </xf>
    <xf numFmtId="0" fontId="20" fillId="10" borderId="59" xfId="0" applyFont="1" applyFill="1" applyBorder="1"/>
    <xf numFmtId="0" fontId="20" fillId="10" borderId="60" xfId="0" applyFont="1" applyFill="1" applyBorder="1"/>
    <xf numFmtId="0" fontId="20" fillId="10" borderId="61" xfId="0" applyFont="1" applyFill="1" applyBorder="1"/>
    <xf numFmtId="0" fontId="21" fillId="10" borderId="58" xfId="0" applyFont="1" applyFill="1" applyBorder="1"/>
    <xf numFmtId="0" fontId="24" fillId="10" borderId="58" xfId="0" applyFont="1" applyFill="1" applyBorder="1"/>
    <xf numFmtId="3" fontId="20" fillId="10" borderId="53" xfId="0" applyNumberFormat="1" applyFont="1" applyFill="1" applyBorder="1"/>
    <xf numFmtId="17" fontId="20" fillId="0" borderId="64" xfId="0" applyNumberFormat="1" applyFont="1" applyBorder="1" applyAlignment="1">
      <alignment horizontal="right"/>
    </xf>
    <xf numFmtId="0" fontId="15" fillId="0" borderId="58" xfId="2" applyFont="1" applyBorder="1" applyAlignment="1">
      <alignment horizontal="left"/>
    </xf>
    <xf numFmtId="0" fontId="20" fillId="10" borderId="61" xfId="0" applyFont="1" applyFill="1" applyBorder="1" applyAlignment="1">
      <alignment horizontal="left"/>
    </xf>
    <xf numFmtId="0" fontId="20" fillId="10" borderId="62" xfId="0" applyFont="1" applyFill="1" applyBorder="1"/>
    <xf numFmtId="3" fontId="20" fillId="10" borderId="63" xfId="0" applyNumberFormat="1" applyFont="1" applyFill="1" applyBorder="1"/>
    <xf numFmtId="3" fontId="20" fillId="0" borderId="64" xfId="0" applyNumberFormat="1" applyFont="1" applyBorder="1"/>
    <xf numFmtId="166" fontId="15" fillId="0" borderId="59" xfId="2" applyNumberFormat="1" applyFont="1" applyBorder="1" applyAlignment="1">
      <alignment horizontal="right"/>
    </xf>
    <xf numFmtId="166" fontId="23" fillId="0" borderId="71" xfId="2" applyNumberFormat="1" applyFont="1" applyBorder="1" applyAlignment="1">
      <alignment horizontal="right"/>
    </xf>
    <xf numFmtId="3" fontId="21" fillId="0" borderId="56" xfId="2" applyNumberFormat="1" applyFont="1" applyBorder="1" applyAlignment="1">
      <alignment horizontal="right"/>
    </xf>
    <xf numFmtId="0" fontId="21" fillId="10" borderId="54" xfId="0" applyFont="1" applyFill="1" applyBorder="1" applyAlignment="1">
      <alignment horizontal="left" vertical="center" wrapText="1"/>
    </xf>
    <xf numFmtId="3" fontId="23" fillId="10" borderId="56" xfId="2" applyNumberFormat="1" applyFont="1" applyFill="1" applyBorder="1"/>
    <xf numFmtId="0" fontId="23" fillId="10" borderId="58" xfId="2" applyFont="1" applyFill="1" applyBorder="1" applyAlignment="1">
      <alignment horizontal="left" vertical="center" wrapText="1"/>
    </xf>
    <xf numFmtId="0" fontId="23" fillId="10" borderId="58" xfId="2" applyFont="1" applyFill="1" applyBorder="1" applyAlignment="1">
      <alignment wrapText="1"/>
    </xf>
    <xf numFmtId="0" fontId="23" fillId="10" borderId="61" xfId="2" applyFont="1" applyFill="1" applyBorder="1" applyAlignment="1">
      <alignment horizontal="left"/>
    </xf>
    <xf numFmtId="0" fontId="21" fillId="10" borderId="54" xfId="2" applyFont="1" applyFill="1" applyBorder="1" applyAlignment="1">
      <alignment horizontal="left"/>
    </xf>
    <xf numFmtId="0" fontId="21" fillId="10" borderId="55" xfId="2" applyFont="1" applyFill="1" applyBorder="1" applyAlignment="1">
      <alignment horizontal="center"/>
    </xf>
    <xf numFmtId="3" fontId="21" fillId="10" borderId="56" xfId="2" applyNumberFormat="1" applyFont="1" applyFill="1" applyBorder="1"/>
    <xf numFmtId="0" fontId="21" fillId="10" borderId="59" xfId="2" applyFont="1" applyFill="1" applyBorder="1" applyAlignment="1">
      <alignment horizontal="center"/>
    </xf>
    <xf numFmtId="3" fontId="21" fillId="10" borderId="60" xfId="2" applyNumberFormat="1" applyFont="1" applyFill="1" applyBorder="1"/>
    <xf numFmtId="0" fontId="21" fillId="10" borderId="62" xfId="2" applyFont="1" applyFill="1" applyBorder="1" applyAlignment="1">
      <alignment horizontal="center"/>
    </xf>
    <xf numFmtId="3" fontId="21" fillId="10" borderId="63" xfId="2" applyNumberFormat="1" applyFont="1" applyFill="1" applyBorder="1"/>
    <xf numFmtId="0" fontId="21" fillId="10" borderId="58" xfId="2" applyFont="1" applyFill="1" applyBorder="1"/>
    <xf numFmtId="0" fontId="27" fillId="10" borderId="59" xfId="0" applyFont="1" applyFill="1" applyBorder="1" applyAlignment="1">
      <alignment wrapText="1"/>
    </xf>
    <xf numFmtId="0" fontId="27" fillId="10" borderId="60" xfId="0" applyFont="1" applyFill="1" applyBorder="1" applyAlignment="1">
      <alignment horizontal="center" wrapText="1"/>
    </xf>
    <xf numFmtId="0" fontId="27" fillId="10" borderId="52" xfId="0" applyFont="1" applyFill="1" applyBorder="1" applyAlignment="1">
      <alignment wrapText="1"/>
    </xf>
    <xf numFmtId="0" fontId="21" fillId="10" borderId="58" xfId="2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1" fillId="10" borderId="61" xfId="2" applyFont="1" applyFill="1" applyBorder="1"/>
    <xf numFmtId="0" fontId="21" fillId="10" borderId="65" xfId="0" applyFont="1" applyFill="1" applyBorder="1" applyAlignment="1">
      <alignment wrapText="1"/>
    </xf>
    <xf numFmtId="0" fontId="23" fillId="10" borderId="66" xfId="2" applyFont="1" applyFill="1" applyBorder="1" applyAlignment="1">
      <alignment horizontal="center"/>
    </xf>
    <xf numFmtId="3" fontId="23" fillId="10" borderId="67" xfId="2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32" fillId="0" borderId="59" xfId="0" applyFont="1" applyBorder="1" applyAlignment="1">
      <alignment horizontal="center"/>
    </xf>
    <xf numFmtId="49" fontId="30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30" fillId="3" borderId="69" xfId="0" applyNumberFormat="1" applyFont="1" applyFill="1" applyBorder="1" applyAlignment="1">
      <alignment horizontal="center" vertical="center"/>
    </xf>
    <xf numFmtId="49" fontId="30" fillId="3" borderId="69" xfId="0" applyNumberFormat="1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0" borderId="59" xfId="2" applyFont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30" fillId="2" borderId="19" xfId="0" applyFont="1" applyFill="1" applyBorder="1" applyAlignment="1">
      <alignment vertical="center"/>
    </xf>
    <xf numFmtId="164" fontId="30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30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30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30" fillId="9" borderId="19" xfId="0" applyFont="1" applyFill="1" applyBorder="1" applyAlignment="1">
      <alignment vertical="center"/>
    </xf>
    <xf numFmtId="0" fontId="30" fillId="9" borderId="48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30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30" fillId="5" borderId="19" xfId="0" applyFont="1" applyFill="1" applyBorder="1" applyAlignment="1">
      <alignment vertical="center"/>
    </xf>
    <xf numFmtId="164" fontId="30" fillId="5" borderId="19" xfId="0" applyNumberFormat="1" applyFont="1" applyFill="1" applyBorder="1" applyAlignment="1">
      <alignment vertical="center"/>
    </xf>
    <xf numFmtId="49" fontId="30" fillId="3" borderId="19" xfId="0" applyNumberFormat="1" applyFont="1" applyFill="1" applyBorder="1" applyAlignment="1">
      <alignment vertical="center"/>
    </xf>
    <xf numFmtId="0" fontId="30" fillId="3" borderId="19" xfId="0" applyFont="1" applyFill="1" applyBorder="1" applyAlignment="1">
      <alignment vertical="center"/>
    </xf>
    <xf numFmtId="164" fontId="30" fillId="3" borderId="19" xfId="0" applyNumberFormat="1" applyFont="1" applyFill="1" applyBorder="1" applyAlignment="1">
      <alignment vertical="center"/>
    </xf>
    <xf numFmtId="164" fontId="30" fillId="6" borderId="19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0" fontId="31" fillId="10" borderId="59" xfId="0" applyFont="1" applyFill="1" applyBorder="1" applyAlignment="1">
      <alignment horizontal="right" wrapText="1"/>
    </xf>
    <xf numFmtId="0" fontId="31" fillId="10" borderId="59" xfId="0" applyFont="1" applyFill="1" applyBorder="1" applyAlignment="1">
      <alignment horizontal="center"/>
    </xf>
    <xf numFmtId="17" fontId="31" fillId="10" borderId="59" xfId="0" applyNumberFormat="1" applyFont="1" applyFill="1" applyBorder="1" applyAlignment="1">
      <alignment horizontal="right"/>
    </xf>
    <xf numFmtId="3" fontId="31" fillId="0" borderId="59" xfId="0" applyNumberFormat="1" applyFont="1" applyBorder="1"/>
    <xf numFmtId="168" fontId="32" fillId="0" borderId="59" xfId="0" applyNumberFormat="1" applyFont="1" applyBorder="1"/>
    <xf numFmtId="3" fontId="4" fillId="0" borderId="59" xfId="2" applyNumberFormat="1" applyFont="1" applyBorder="1" applyAlignment="1">
      <alignment horizontal="right"/>
    </xf>
    <xf numFmtId="3" fontId="31" fillId="0" borderId="59" xfId="0" applyNumberFormat="1" applyFont="1" applyBorder="1" applyAlignment="1">
      <alignment horizontal="right"/>
    </xf>
    <xf numFmtId="3" fontId="32" fillId="10" borderId="59" xfId="0" applyNumberFormat="1" applyFont="1" applyFill="1" applyBorder="1"/>
    <xf numFmtId="0" fontId="32" fillId="0" borderId="59" xfId="0" applyFont="1" applyBorder="1" applyAlignment="1">
      <alignment wrapText="1"/>
    </xf>
    <xf numFmtId="3" fontId="32" fillId="10" borderId="59" xfId="0" applyNumberFormat="1" applyFont="1" applyFill="1" applyBorder="1" applyAlignment="1">
      <alignment horizontal="right" indent="1"/>
    </xf>
    <xf numFmtId="0" fontId="32" fillId="0" borderId="59" xfId="2" applyFont="1" applyBorder="1" applyAlignment="1">
      <alignment horizontal="center"/>
    </xf>
    <xf numFmtId="0" fontId="32" fillId="0" borderId="59" xfId="2" applyFont="1" applyBorder="1"/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0" fontId="7" fillId="3" borderId="19" xfId="0" applyFont="1" applyFill="1" applyBorder="1" applyAlignment="1">
      <alignment vertical="center"/>
    </xf>
    <xf numFmtId="3" fontId="4" fillId="2" borderId="59" xfId="0" applyNumberFormat="1" applyFont="1" applyFill="1" applyBorder="1" applyAlignment="1"/>
    <xf numFmtId="49" fontId="4" fillId="2" borderId="59" xfId="0" applyNumberFormat="1" applyFont="1" applyFill="1" applyBorder="1" applyAlignment="1">
      <alignment vertical="center" wrapText="1"/>
    </xf>
    <xf numFmtId="49" fontId="4" fillId="2" borderId="59" xfId="0" applyNumberFormat="1" applyFont="1" applyFill="1" applyBorder="1" applyAlignment="1">
      <alignment horizontal="right"/>
    </xf>
    <xf numFmtId="0" fontId="4" fillId="2" borderId="59" xfId="0" applyNumberFormat="1" applyFont="1" applyFill="1" applyBorder="1" applyAlignment="1">
      <alignment horizontal="right"/>
    </xf>
    <xf numFmtId="169" fontId="4" fillId="2" borderId="59" xfId="0" applyNumberFormat="1" applyFont="1" applyFill="1" applyBorder="1" applyAlignment="1"/>
    <xf numFmtId="0" fontId="4" fillId="2" borderId="59" xfId="0" applyNumberFormat="1" applyFont="1" applyFill="1" applyBorder="1" applyAlignment="1">
      <alignment horizontal="right"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3" fontId="4" fillId="2" borderId="59" xfId="0" applyNumberFormat="1" applyFont="1" applyFill="1" applyBorder="1" applyAlignment="1">
      <alignment horizontal="right" wrapText="1"/>
    </xf>
    <xf numFmtId="17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right" wrapText="1"/>
    </xf>
    <xf numFmtId="0" fontId="32" fillId="10" borderId="59" xfId="2" applyFont="1" applyFill="1" applyBorder="1"/>
    <xf numFmtId="167" fontId="32" fillId="10" borderId="59" xfId="3" applyFont="1" applyFill="1" applyBorder="1" applyAlignment="1">
      <alignment horizontal="center"/>
    </xf>
    <xf numFmtId="0" fontId="32" fillId="10" borderId="59" xfId="2" applyFont="1" applyFill="1" applyBorder="1" applyAlignment="1">
      <alignment horizontal="center"/>
    </xf>
    <xf numFmtId="170" fontId="32" fillId="10" borderId="59" xfId="1" applyNumberFormat="1" applyFont="1" applyFill="1" applyBorder="1" applyAlignment="1"/>
    <xf numFmtId="0" fontId="31" fillId="10" borderId="59" xfId="0" applyFont="1" applyFill="1" applyBorder="1" applyAlignment="1">
      <alignment horizontal="left"/>
    </xf>
    <xf numFmtId="0" fontId="4" fillId="2" borderId="59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center" vertical="center"/>
    </xf>
    <xf numFmtId="3" fontId="4" fillId="2" borderId="59" xfId="0" applyNumberFormat="1" applyFont="1" applyFill="1" applyBorder="1" applyAlignment="1">
      <alignment vertical="center"/>
    </xf>
    <xf numFmtId="3" fontId="4" fillId="0" borderId="59" xfId="2" applyNumberFormat="1" applyFont="1" applyBorder="1" applyAlignment="1">
      <alignment horizontal="left"/>
    </xf>
    <xf numFmtId="3" fontId="4" fillId="0" borderId="59" xfId="2" applyNumberFormat="1" applyFont="1" applyBorder="1" applyAlignment="1">
      <alignment horizontal="center"/>
    </xf>
    <xf numFmtId="0" fontId="33" fillId="10" borderId="59" xfId="0" applyFont="1" applyFill="1" applyBorder="1" applyAlignment="1">
      <alignment wrapText="1"/>
    </xf>
    <xf numFmtId="0" fontId="32" fillId="10" borderId="59" xfId="0" applyFont="1" applyFill="1" applyBorder="1" applyAlignment="1">
      <alignment wrapText="1"/>
    </xf>
    <xf numFmtId="0" fontId="32" fillId="10" borderId="59" xfId="0" applyFont="1" applyFill="1" applyBorder="1" applyAlignment="1">
      <alignment horizontal="center" wrapText="1"/>
    </xf>
    <xf numFmtId="3" fontId="32" fillId="10" borderId="59" xfId="0" applyNumberFormat="1" applyFont="1" applyFill="1" applyBorder="1" applyAlignment="1">
      <alignment wrapText="1"/>
    </xf>
    <xf numFmtId="167" fontId="32" fillId="0" borderId="59" xfId="3" applyFont="1" applyBorder="1" applyAlignment="1">
      <alignment horizontal="center"/>
    </xf>
    <xf numFmtId="0" fontId="33" fillId="0" borderId="59" xfId="0" applyFont="1" applyBorder="1"/>
    <xf numFmtId="166" fontId="31" fillId="0" borderId="59" xfId="0" applyNumberFormat="1" applyFont="1" applyBorder="1"/>
    <xf numFmtId="2" fontId="32" fillId="10" borderId="59" xfId="3" applyNumberFormat="1" applyFont="1" applyFill="1" applyBorder="1" applyAlignment="1">
      <alignment horizontal="center"/>
    </xf>
    <xf numFmtId="2" fontId="31" fillId="10" borderId="59" xfId="0" applyNumberFormat="1" applyFont="1" applyFill="1" applyBorder="1" applyAlignment="1">
      <alignment horizontal="center"/>
    </xf>
    <xf numFmtId="171" fontId="32" fillId="0" borderId="59" xfId="3" applyNumberFormat="1" applyFont="1" applyBorder="1" applyAlignment="1">
      <alignment horizontal="center"/>
    </xf>
    <xf numFmtId="168" fontId="32" fillId="0" borderId="59" xfId="3" applyNumberFormat="1" applyFont="1" applyBorder="1" applyAlignment="1">
      <alignment horizontal="center"/>
    </xf>
    <xf numFmtId="3" fontId="32" fillId="0" borderId="59" xfId="0" applyNumberFormat="1" applyFont="1" applyBorder="1" applyAlignment="1">
      <alignment horizontal="center"/>
    </xf>
    <xf numFmtId="172" fontId="4" fillId="0" borderId="59" xfId="2" applyNumberFormat="1" applyFont="1" applyBorder="1" applyAlignment="1">
      <alignment horizontal="center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wrapText="1"/>
    </xf>
    <xf numFmtId="49" fontId="4" fillId="2" borderId="59" xfId="0" applyNumberFormat="1" applyFont="1" applyFill="1" applyBorder="1" applyAlignment="1">
      <alignment wrapText="1"/>
    </xf>
    <xf numFmtId="0" fontId="4" fillId="2" borderId="59" xfId="0" applyFont="1" applyFill="1" applyBorder="1" applyAlignment="1">
      <alignment wrapText="1"/>
    </xf>
    <xf numFmtId="49" fontId="4" fillId="2" borderId="59" xfId="0" applyNumberFormat="1" applyFont="1" applyFill="1" applyBorder="1" applyAlignment="1"/>
    <xf numFmtId="0" fontId="4" fillId="2" borderId="59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7" fillId="11" borderId="19" xfId="0" applyFont="1" applyFill="1" applyBorder="1" applyAlignment="1">
      <alignment wrapText="1"/>
    </xf>
    <xf numFmtId="0" fontId="28" fillId="10" borderId="59" xfId="0" applyFont="1" applyFill="1" applyBorder="1" applyAlignment="1">
      <alignment wrapText="1"/>
    </xf>
    <xf numFmtId="0" fontId="20" fillId="10" borderId="60" xfId="0" applyFont="1" applyFill="1" applyBorder="1" applyAlignment="1">
      <alignment wrapText="1"/>
    </xf>
    <xf numFmtId="0" fontId="20" fillId="10" borderId="59" xfId="0" applyFont="1" applyFill="1" applyBorder="1" applyAlignment="1">
      <alignment wrapText="1"/>
    </xf>
    <xf numFmtId="0" fontId="20" fillId="10" borderId="59" xfId="0" applyFont="1" applyFill="1" applyBorder="1" applyAlignment="1"/>
    <xf numFmtId="0" fontId="20" fillId="10" borderId="60" xfId="0" applyFont="1" applyFill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1047750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0"/>
          <a:ext cx="5648325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 refreshError="1">
        <row r="6">
          <cell r="C6" t="str">
            <v>ACELGA</v>
          </cell>
        </row>
        <row r="9">
          <cell r="C9" t="str">
            <v>BIO BIO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G91"/>
  <sheetViews>
    <sheetView tabSelected="1" topLeftCell="A76" workbookViewId="0">
      <selection activeCell="J4" sqref="J4"/>
    </sheetView>
  </sheetViews>
  <sheetFormatPr baseColWidth="10" defaultRowHeight="15" x14ac:dyDescent="0.25"/>
  <cols>
    <col min="1" max="1" width="6.140625" customWidth="1"/>
    <col min="2" max="2" width="15.85546875" customWidth="1"/>
    <col min="3" max="3" width="18.85546875" customWidth="1"/>
    <col min="7" max="7" width="15.85546875" customWidth="1"/>
  </cols>
  <sheetData>
    <row r="6" spans="2:7" x14ac:dyDescent="0.25">
      <c r="B6" s="222" t="s">
        <v>0</v>
      </c>
      <c r="C6" s="248" t="s">
        <v>114</v>
      </c>
      <c r="D6" s="221"/>
      <c r="E6" s="303" t="s">
        <v>108</v>
      </c>
      <c r="F6" s="304"/>
      <c r="G6" s="265">
        <v>12000</v>
      </c>
    </row>
    <row r="7" spans="2:7" x14ac:dyDescent="0.25">
      <c r="B7" s="266" t="s">
        <v>1</v>
      </c>
      <c r="C7" s="249" t="s">
        <v>115</v>
      </c>
      <c r="D7" s="221"/>
      <c r="E7" s="305" t="s">
        <v>2</v>
      </c>
      <c r="F7" s="306"/>
      <c r="G7" s="267" t="s">
        <v>116</v>
      </c>
    </row>
    <row r="8" spans="2:7" x14ac:dyDescent="0.25">
      <c r="B8" s="266" t="s">
        <v>3</v>
      </c>
      <c r="C8" s="268" t="s">
        <v>117</v>
      </c>
      <c r="D8" s="221"/>
      <c r="E8" s="305" t="s">
        <v>118</v>
      </c>
      <c r="F8" s="306"/>
      <c r="G8" s="269">
        <v>1600</v>
      </c>
    </row>
    <row r="9" spans="2:7" x14ac:dyDescent="0.25">
      <c r="B9" s="266" t="s">
        <v>5</v>
      </c>
      <c r="C9" s="270" t="str">
        <f>'[1]Acelga crespa'!$C$9</f>
        <v>BIO BIO</v>
      </c>
      <c r="D9" s="221"/>
      <c r="E9" s="271" t="s">
        <v>6</v>
      </c>
      <c r="F9" s="272"/>
      <c r="G9" s="273">
        <f>(G6*G8)</f>
        <v>19200000</v>
      </c>
    </row>
    <row r="10" spans="2:7" x14ac:dyDescent="0.25">
      <c r="B10" s="266" t="s">
        <v>7</v>
      </c>
      <c r="C10" s="268" t="s">
        <v>152</v>
      </c>
      <c r="D10" s="221"/>
      <c r="E10" s="305" t="s">
        <v>8</v>
      </c>
      <c r="F10" s="306"/>
      <c r="G10" s="267" t="s">
        <v>119</v>
      </c>
    </row>
    <row r="11" spans="2:7" x14ac:dyDescent="0.25">
      <c r="B11" s="266" t="s">
        <v>9</v>
      </c>
      <c r="C11" s="268" t="s">
        <v>120</v>
      </c>
      <c r="D11" s="221"/>
      <c r="E11" s="305" t="s">
        <v>10</v>
      </c>
      <c r="F11" s="306"/>
      <c r="G11" s="250" t="s">
        <v>121</v>
      </c>
    </row>
    <row r="12" spans="2:7" ht="25.5" x14ac:dyDescent="0.25">
      <c r="B12" s="266" t="s">
        <v>11</v>
      </c>
      <c r="C12" s="274">
        <v>44896</v>
      </c>
      <c r="D12" s="221"/>
      <c r="E12" s="307" t="s">
        <v>12</v>
      </c>
      <c r="F12" s="308"/>
      <c r="G12" s="275" t="s">
        <v>122</v>
      </c>
    </row>
    <row r="13" spans="2:7" x14ac:dyDescent="0.25">
      <c r="B13" s="223"/>
      <c r="C13" s="224"/>
      <c r="D13" s="225"/>
      <c r="E13" s="226"/>
      <c r="F13" s="226"/>
      <c r="G13" s="227"/>
    </row>
    <row r="14" spans="2:7" x14ac:dyDescent="0.25">
      <c r="B14" s="299" t="s">
        <v>13</v>
      </c>
      <c r="C14" s="300"/>
      <c r="D14" s="300"/>
      <c r="E14" s="300"/>
      <c r="F14" s="300"/>
      <c r="G14" s="300"/>
    </row>
    <row r="15" spans="2:7" x14ac:dyDescent="0.25">
      <c r="B15" s="226"/>
      <c r="C15" s="230"/>
      <c r="D15" s="230"/>
      <c r="E15" s="230"/>
      <c r="F15" s="226"/>
      <c r="G15" s="226"/>
    </row>
    <row r="16" spans="2:7" x14ac:dyDescent="0.25">
      <c r="B16" s="232" t="s">
        <v>14</v>
      </c>
      <c r="C16" s="189"/>
      <c r="D16" s="189"/>
      <c r="E16" s="189"/>
      <c r="F16" s="189"/>
      <c r="G16" s="189"/>
    </row>
    <row r="17" spans="2:7" ht="25.5" x14ac:dyDescent="0.25">
      <c r="B17" s="233" t="s">
        <v>15</v>
      </c>
      <c r="C17" s="233" t="s">
        <v>16</v>
      </c>
      <c r="D17" s="233" t="s">
        <v>17</v>
      </c>
      <c r="E17" s="233" t="s">
        <v>18</v>
      </c>
      <c r="F17" s="233" t="s">
        <v>19</v>
      </c>
      <c r="G17" s="233" t="s">
        <v>20</v>
      </c>
    </row>
    <row r="18" spans="2:7" x14ac:dyDescent="0.25">
      <c r="B18" s="276" t="s">
        <v>123</v>
      </c>
      <c r="C18" s="277" t="s">
        <v>109</v>
      </c>
      <c r="D18" s="293">
        <v>6</v>
      </c>
      <c r="E18" s="278" t="s">
        <v>124</v>
      </c>
      <c r="F18" s="279">
        <v>40000</v>
      </c>
      <c r="G18" s="273">
        <f>(D18*F18)</f>
        <v>240000</v>
      </c>
    </row>
    <row r="19" spans="2:7" x14ac:dyDescent="0.25">
      <c r="B19" s="280" t="s">
        <v>125</v>
      </c>
      <c r="C19" s="277" t="s">
        <v>109</v>
      </c>
      <c r="D19" s="294">
        <v>2</v>
      </c>
      <c r="E19" s="278" t="s">
        <v>126</v>
      </c>
      <c r="F19" s="279">
        <v>40000</v>
      </c>
      <c r="G19" s="273">
        <f t="shared" ref="G19:G27" si="0">(D19*F19)</f>
        <v>80000</v>
      </c>
    </row>
    <row r="20" spans="2:7" x14ac:dyDescent="0.25">
      <c r="B20" s="280" t="s">
        <v>127</v>
      </c>
      <c r="C20" s="249" t="s">
        <v>109</v>
      </c>
      <c r="D20" s="294">
        <v>5</v>
      </c>
      <c r="E20" s="278" t="s">
        <v>124</v>
      </c>
      <c r="F20" s="279">
        <v>40000</v>
      </c>
      <c r="G20" s="273">
        <f t="shared" si="0"/>
        <v>200000</v>
      </c>
    </row>
    <row r="21" spans="2:7" x14ac:dyDescent="0.25">
      <c r="B21" s="276" t="s">
        <v>128</v>
      </c>
      <c r="C21" s="277" t="s">
        <v>109</v>
      </c>
      <c r="D21" s="293">
        <v>4</v>
      </c>
      <c r="E21" s="278" t="s">
        <v>124</v>
      </c>
      <c r="F21" s="279">
        <v>40000</v>
      </c>
      <c r="G21" s="273">
        <f t="shared" si="0"/>
        <v>160000</v>
      </c>
    </row>
    <row r="22" spans="2:7" x14ac:dyDescent="0.25">
      <c r="B22" s="276" t="s">
        <v>129</v>
      </c>
      <c r="C22" s="277" t="s">
        <v>109</v>
      </c>
      <c r="D22" s="293">
        <v>20</v>
      </c>
      <c r="E22" s="278" t="s">
        <v>124</v>
      </c>
      <c r="F22" s="279">
        <v>40000</v>
      </c>
      <c r="G22" s="273">
        <f t="shared" si="0"/>
        <v>800000</v>
      </c>
    </row>
    <row r="23" spans="2:7" x14ac:dyDescent="0.25">
      <c r="B23" s="276" t="s">
        <v>130</v>
      </c>
      <c r="C23" s="277" t="s">
        <v>109</v>
      </c>
      <c r="D23" s="293">
        <v>1</v>
      </c>
      <c r="E23" s="249" t="s">
        <v>131</v>
      </c>
      <c r="F23" s="279">
        <v>40000</v>
      </c>
      <c r="G23" s="273">
        <f t="shared" si="0"/>
        <v>40000</v>
      </c>
    </row>
    <row r="24" spans="2:7" x14ac:dyDescent="0.25">
      <c r="B24" s="276" t="s">
        <v>110</v>
      </c>
      <c r="C24" s="277" t="s">
        <v>109</v>
      </c>
      <c r="D24" s="293">
        <v>1</v>
      </c>
      <c r="E24" s="278" t="s">
        <v>132</v>
      </c>
      <c r="F24" s="279">
        <v>40000</v>
      </c>
      <c r="G24" s="273">
        <f t="shared" si="0"/>
        <v>40000</v>
      </c>
    </row>
    <row r="25" spans="2:7" x14ac:dyDescent="0.25">
      <c r="B25" s="276" t="s">
        <v>134</v>
      </c>
      <c r="C25" s="277" t="s">
        <v>109</v>
      </c>
      <c r="D25" s="293">
        <v>3</v>
      </c>
      <c r="E25" s="278" t="s">
        <v>124</v>
      </c>
      <c r="F25" s="279">
        <v>40000</v>
      </c>
      <c r="G25" s="273">
        <f t="shared" si="0"/>
        <v>120000</v>
      </c>
    </row>
    <row r="26" spans="2:7" x14ac:dyDescent="0.25">
      <c r="B26" s="276" t="s">
        <v>61</v>
      </c>
      <c r="C26" s="277" t="s">
        <v>109</v>
      </c>
      <c r="D26" s="293">
        <v>16</v>
      </c>
      <c r="E26" s="278" t="s">
        <v>135</v>
      </c>
      <c r="F26" s="279">
        <v>40000</v>
      </c>
      <c r="G26" s="273">
        <f t="shared" si="0"/>
        <v>640000</v>
      </c>
    </row>
    <row r="27" spans="2:7" x14ac:dyDescent="0.25">
      <c r="B27" s="276" t="s">
        <v>60</v>
      </c>
      <c r="C27" s="277" t="s">
        <v>109</v>
      </c>
      <c r="D27" s="293">
        <v>14.5</v>
      </c>
      <c r="E27" s="278" t="s">
        <v>136</v>
      </c>
      <c r="F27" s="279">
        <v>40000</v>
      </c>
      <c r="G27" s="273">
        <f t="shared" si="0"/>
        <v>580000</v>
      </c>
    </row>
    <row r="28" spans="2:7" x14ac:dyDescent="0.25">
      <c r="B28" s="234" t="s">
        <v>21</v>
      </c>
      <c r="C28" s="235"/>
      <c r="D28" s="235"/>
      <c r="E28" s="235"/>
      <c r="F28" s="264"/>
      <c r="G28" s="236">
        <f>SUM(G18:G27)</f>
        <v>2900000</v>
      </c>
    </row>
    <row r="29" spans="2:7" x14ac:dyDescent="0.25">
      <c r="B29" s="228"/>
      <c r="C29" s="229"/>
      <c r="D29" s="229"/>
      <c r="E29" s="229"/>
      <c r="F29" s="231"/>
      <c r="G29" s="231"/>
    </row>
    <row r="30" spans="2:7" x14ac:dyDescent="0.25">
      <c r="B30" s="173" t="s">
        <v>22</v>
      </c>
      <c r="C30" s="174"/>
      <c r="D30" s="175"/>
      <c r="E30" s="175"/>
      <c r="F30" s="176"/>
      <c r="G30" s="176"/>
    </row>
    <row r="31" spans="2:7" ht="25.5" x14ac:dyDescent="0.25">
      <c r="B31" s="177" t="s">
        <v>15</v>
      </c>
      <c r="C31" s="178" t="s">
        <v>16</v>
      </c>
      <c r="D31" s="178" t="s">
        <v>17</v>
      </c>
      <c r="E31" s="177" t="s">
        <v>18</v>
      </c>
      <c r="F31" s="178" t="s">
        <v>19</v>
      </c>
      <c r="G31" s="177" t="s">
        <v>20</v>
      </c>
    </row>
    <row r="32" spans="2:7" x14ac:dyDescent="0.25">
      <c r="B32" s="281" t="s">
        <v>25</v>
      </c>
      <c r="C32" s="282" t="s">
        <v>137</v>
      </c>
      <c r="D32" s="282">
        <v>0.4</v>
      </c>
      <c r="E32" s="282" t="s">
        <v>131</v>
      </c>
      <c r="F32" s="283">
        <v>45000</v>
      </c>
      <c r="G32" s="252">
        <v>10000</v>
      </c>
    </row>
    <row r="33" spans="2:7" x14ac:dyDescent="0.25">
      <c r="B33" s="281" t="s">
        <v>67</v>
      </c>
      <c r="C33" s="282" t="s">
        <v>137</v>
      </c>
      <c r="D33" s="282">
        <v>0.4</v>
      </c>
      <c r="E33" s="282" t="s">
        <v>131</v>
      </c>
      <c r="F33" s="283">
        <v>45000</v>
      </c>
      <c r="G33" s="252">
        <v>10000</v>
      </c>
    </row>
    <row r="34" spans="2:7" x14ac:dyDescent="0.25">
      <c r="B34" s="180" t="s">
        <v>23</v>
      </c>
      <c r="C34" s="181"/>
      <c r="D34" s="181"/>
      <c r="E34" s="181"/>
      <c r="F34" s="182"/>
      <c r="G34" s="237">
        <f>SUM(G32:G33)</f>
        <v>20000</v>
      </c>
    </row>
    <row r="35" spans="2:7" x14ac:dyDescent="0.25">
      <c r="B35" s="260"/>
      <c r="C35" s="261"/>
      <c r="D35" s="261"/>
      <c r="E35" s="261"/>
      <c r="F35" s="262"/>
      <c r="G35" s="262"/>
    </row>
    <row r="36" spans="2:7" x14ac:dyDescent="0.25">
      <c r="B36" s="173" t="s">
        <v>24</v>
      </c>
      <c r="C36" s="174"/>
      <c r="D36" s="175"/>
      <c r="E36" s="175"/>
      <c r="F36" s="176"/>
      <c r="G36" s="176"/>
    </row>
    <row r="37" spans="2:7" ht="25.5" x14ac:dyDescent="0.25">
      <c r="B37" s="177" t="s">
        <v>15</v>
      </c>
      <c r="C37" s="177" t="s">
        <v>16</v>
      </c>
      <c r="D37" s="177" t="s">
        <v>17</v>
      </c>
      <c r="E37" s="177" t="s">
        <v>18</v>
      </c>
      <c r="F37" s="178" t="s">
        <v>19</v>
      </c>
      <c r="G37" s="177" t="s">
        <v>20</v>
      </c>
    </row>
    <row r="38" spans="2:7" x14ac:dyDescent="0.25">
      <c r="B38" s="284" t="s">
        <v>133</v>
      </c>
      <c r="C38" s="285" t="s">
        <v>66</v>
      </c>
      <c r="D38" s="298">
        <v>0.25</v>
      </c>
      <c r="E38" s="285" t="s">
        <v>124</v>
      </c>
      <c r="F38" s="253">
        <v>360000</v>
      </c>
      <c r="G38" s="254">
        <f t="shared" ref="G38" si="1">F38*D38</f>
        <v>90000</v>
      </c>
    </row>
    <row r="39" spans="2:7" x14ac:dyDescent="0.25">
      <c r="B39" s="180" t="s">
        <v>26</v>
      </c>
      <c r="C39" s="181"/>
      <c r="D39" s="181"/>
      <c r="E39" s="181"/>
      <c r="F39" s="182"/>
      <c r="G39" s="238">
        <f>SUM(G38:G38)</f>
        <v>90000</v>
      </c>
    </row>
    <row r="40" spans="2:7" x14ac:dyDescent="0.25">
      <c r="B40" s="260"/>
      <c r="C40" s="261"/>
      <c r="D40" s="261"/>
      <c r="E40" s="261"/>
      <c r="F40" s="262"/>
      <c r="G40" s="262"/>
    </row>
    <row r="41" spans="2:7" x14ac:dyDescent="0.25">
      <c r="B41" s="173" t="s">
        <v>27</v>
      </c>
      <c r="C41" s="174"/>
      <c r="D41" s="175"/>
      <c r="E41" s="175"/>
      <c r="F41" s="176"/>
      <c r="G41" s="176"/>
    </row>
    <row r="42" spans="2:7" ht="25.5" x14ac:dyDescent="0.25">
      <c r="B42" s="178" t="s">
        <v>28</v>
      </c>
      <c r="C42" s="178" t="s">
        <v>29</v>
      </c>
      <c r="D42" s="178" t="s">
        <v>30</v>
      </c>
      <c r="E42" s="178" t="s">
        <v>18</v>
      </c>
      <c r="F42" s="178" t="s">
        <v>19</v>
      </c>
      <c r="G42" s="178" t="s">
        <v>20</v>
      </c>
    </row>
    <row r="43" spans="2:7" x14ac:dyDescent="0.25">
      <c r="B43" s="286" t="s">
        <v>62</v>
      </c>
      <c r="C43" s="287"/>
      <c r="D43" s="288"/>
      <c r="E43" s="287"/>
      <c r="F43" s="288"/>
      <c r="G43" s="289"/>
    </row>
    <row r="44" spans="2:7" x14ac:dyDescent="0.25">
      <c r="B44" s="259" t="s">
        <v>138</v>
      </c>
      <c r="C44" s="290" t="s">
        <v>32</v>
      </c>
      <c r="D44" s="295">
        <v>5</v>
      </c>
      <c r="E44" s="179" t="s">
        <v>124</v>
      </c>
      <c r="F44" s="254">
        <v>980000</v>
      </c>
      <c r="G44" s="255">
        <f>F44*D44</f>
        <v>4900000</v>
      </c>
    </row>
    <row r="45" spans="2:7" x14ac:dyDescent="0.25">
      <c r="B45" s="291" t="s">
        <v>31</v>
      </c>
      <c r="C45" s="172"/>
      <c r="D45" s="179"/>
      <c r="E45" s="183"/>
      <c r="F45" s="292"/>
      <c r="G45" s="255"/>
    </row>
    <row r="46" spans="2:7" x14ac:dyDescent="0.25">
      <c r="B46" s="259" t="s">
        <v>63</v>
      </c>
      <c r="C46" s="290" t="s">
        <v>32</v>
      </c>
      <c r="D46" s="296">
        <v>100</v>
      </c>
      <c r="E46" s="179" t="s">
        <v>131</v>
      </c>
      <c r="F46" s="254">
        <v>300</v>
      </c>
      <c r="G46" s="255">
        <f t="shared" ref="G46:G47" si="2">F46*D46</f>
        <v>30000</v>
      </c>
    </row>
    <row r="47" spans="2:7" x14ac:dyDescent="0.25">
      <c r="B47" s="259" t="s">
        <v>111</v>
      </c>
      <c r="C47" s="290" t="s">
        <v>32</v>
      </c>
      <c r="D47" s="296">
        <v>100</v>
      </c>
      <c r="E47" s="179" t="s">
        <v>139</v>
      </c>
      <c r="F47" s="254">
        <v>700</v>
      </c>
      <c r="G47" s="255">
        <f t="shared" si="2"/>
        <v>70000</v>
      </c>
    </row>
    <row r="48" spans="2:7" x14ac:dyDescent="0.25">
      <c r="B48" s="291" t="s">
        <v>34</v>
      </c>
      <c r="C48" s="172"/>
      <c r="D48" s="179"/>
      <c r="E48" s="172"/>
      <c r="F48" s="292"/>
      <c r="G48" s="255"/>
    </row>
    <row r="49" spans="2:7" x14ac:dyDescent="0.25">
      <c r="B49" s="276" t="s">
        <v>140</v>
      </c>
      <c r="C49" s="290" t="s">
        <v>32</v>
      </c>
      <c r="D49" s="296">
        <v>2</v>
      </c>
      <c r="E49" s="179" t="s">
        <v>141</v>
      </c>
      <c r="F49" s="254">
        <v>15000</v>
      </c>
      <c r="G49" s="255">
        <f t="shared" ref="G49:G52" si="3">F49*D49</f>
        <v>30000</v>
      </c>
    </row>
    <row r="50" spans="2:7" x14ac:dyDescent="0.25">
      <c r="B50" s="276" t="s">
        <v>142</v>
      </c>
      <c r="C50" s="290" t="s">
        <v>112</v>
      </c>
      <c r="D50" s="296">
        <v>3</v>
      </c>
      <c r="E50" s="179" t="s">
        <v>143</v>
      </c>
      <c r="F50" s="254">
        <v>15500</v>
      </c>
      <c r="G50" s="255">
        <f t="shared" si="3"/>
        <v>46500</v>
      </c>
    </row>
    <row r="51" spans="2:7" x14ac:dyDescent="0.25">
      <c r="B51" s="276" t="s">
        <v>144</v>
      </c>
      <c r="C51" s="290" t="s">
        <v>112</v>
      </c>
      <c r="D51" s="296">
        <v>1</v>
      </c>
      <c r="E51" s="179" t="s">
        <v>145</v>
      </c>
      <c r="F51" s="254">
        <v>120000</v>
      </c>
      <c r="G51" s="255">
        <f t="shared" si="3"/>
        <v>120000</v>
      </c>
    </row>
    <row r="52" spans="2:7" x14ac:dyDescent="0.25">
      <c r="B52" s="259" t="s">
        <v>68</v>
      </c>
      <c r="C52" s="290" t="s">
        <v>16</v>
      </c>
      <c r="D52" s="296">
        <v>580</v>
      </c>
      <c r="E52" s="258" t="s">
        <v>146</v>
      </c>
      <c r="F52" s="254">
        <v>340</v>
      </c>
      <c r="G52" s="255">
        <f t="shared" si="3"/>
        <v>197200</v>
      </c>
    </row>
    <row r="53" spans="2:7" x14ac:dyDescent="0.25">
      <c r="B53" s="180" t="s">
        <v>33</v>
      </c>
      <c r="C53" s="181"/>
      <c r="D53" s="181"/>
      <c r="E53" s="181"/>
      <c r="F53" s="182"/>
      <c r="G53" s="238">
        <f>SUM(G43:G52)</f>
        <v>5393700</v>
      </c>
    </row>
    <row r="54" spans="2:7" x14ac:dyDescent="0.25">
      <c r="B54" s="260"/>
      <c r="C54" s="261"/>
      <c r="D54" s="261"/>
      <c r="E54" s="263"/>
      <c r="F54" s="262"/>
      <c r="G54" s="262"/>
    </row>
    <row r="55" spans="2:7" x14ac:dyDescent="0.25">
      <c r="B55" s="173" t="s">
        <v>34</v>
      </c>
      <c r="C55" s="174"/>
      <c r="D55" s="175"/>
      <c r="E55" s="175"/>
      <c r="F55" s="176"/>
      <c r="G55" s="176"/>
    </row>
    <row r="56" spans="2:7" ht="25.5" x14ac:dyDescent="0.25">
      <c r="B56" s="177" t="s">
        <v>35</v>
      </c>
      <c r="C56" s="178" t="s">
        <v>29</v>
      </c>
      <c r="D56" s="178" t="s">
        <v>30</v>
      </c>
      <c r="E56" s="177" t="s">
        <v>18</v>
      </c>
      <c r="F56" s="178" t="s">
        <v>19</v>
      </c>
      <c r="G56" s="177" t="s">
        <v>20</v>
      </c>
    </row>
    <row r="57" spans="2:7" x14ac:dyDescent="0.25">
      <c r="B57" s="256" t="s">
        <v>147</v>
      </c>
      <c r="C57" s="172" t="s">
        <v>113</v>
      </c>
      <c r="D57" s="297">
        <v>6</v>
      </c>
      <c r="E57" s="172" t="s">
        <v>148</v>
      </c>
      <c r="F57" s="257">
        <v>15000</v>
      </c>
      <c r="G57" s="251">
        <f>+D57*F57</f>
        <v>90000</v>
      </c>
    </row>
    <row r="58" spans="2:7" x14ac:dyDescent="0.25">
      <c r="B58" s="180" t="s">
        <v>36</v>
      </c>
      <c r="C58" s="181"/>
      <c r="D58" s="181"/>
      <c r="E58" s="181"/>
      <c r="F58" s="182"/>
      <c r="G58" s="238">
        <f>SUM(G57)</f>
        <v>90000</v>
      </c>
    </row>
    <row r="59" spans="2:7" x14ac:dyDescent="0.25">
      <c r="B59" s="184"/>
      <c r="C59" s="184"/>
      <c r="D59" s="184"/>
      <c r="E59" s="184"/>
      <c r="F59" s="185"/>
      <c r="G59" s="185"/>
    </row>
    <row r="60" spans="2:7" x14ac:dyDescent="0.25">
      <c r="B60" s="232" t="s">
        <v>37</v>
      </c>
      <c r="C60" s="239"/>
      <c r="D60" s="239"/>
      <c r="E60" s="239"/>
      <c r="F60" s="239"/>
      <c r="G60" s="240">
        <f>G28+G34+G39+G53+G58</f>
        <v>8493700</v>
      </c>
    </row>
    <row r="61" spans="2:7" x14ac:dyDescent="0.25">
      <c r="B61" s="241" t="s">
        <v>38</v>
      </c>
      <c r="C61" s="242"/>
      <c r="D61" s="242"/>
      <c r="E61" s="242"/>
      <c r="F61" s="242"/>
      <c r="G61" s="243">
        <f>G60*0.05</f>
        <v>424685</v>
      </c>
    </row>
    <row r="62" spans="2:7" x14ac:dyDescent="0.25">
      <c r="B62" s="232" t="s">
        <v>39</v>
      </c>
      <c r="C62" s="239"/>
      <c r="D62" s="239"/>
      <c r="E62" s="239"/>
      <c r="F62" s="239"/>
      <c r="G62" s="240">
        <f>G61+G60</f>
        <v>8918385</v>
      </c>
    </row>
    <row r="63" spans="2:7" x14ac:dyDescent="0.25">
      <c r="B63" s="241" t="s">
        <v>40</v>
      </c>
      <c r="C63" s="242"/>
      <c r="D63" s="242"/>
      <c r="E63" s="242"/>
      <c r="F63" s="242"/>
      <c r="G63" s="243">
        <f>G9</f>
        <v>19200000</v>
      </c>
    </row>
    <row r="64" spans="2:7" x14ac:dyDescent="0.25">
      <c r="B64" s="232" t="s">
        <v>41</v>
      </c>
      <c r="C64" s="239"/>
      <c r="D64" s="239"/>
      <c r="E64" s="239"/>
      <c r="F64" s="239"/>
      <c r="G64" s="244">
        <f>G63-G62</f>
        <v>10281615</v>
      </c>
    </row>
    <row r="65" spans="2:7" x14ac:dyDescent="0.25">
      <c r="B65" s="186" t="s">
        <v>106</v>
      </c>
      <c r="C65" s="187"/>
      <c r="D65" s="187"/>
      <c r="E65" s="187"/>
      <c r="F65" s="187"/>
      <c r="G65" s="188"/>
    </row>
    <row r="66" spans="2:7" ht="15.75" thickBot="1" x14ac:dyDescent="0.3">
      <c r="B66" s="189"/>
      <c r="C66" s="187"/>
      <c r="D66" s="187"/>
      <c r="E66" s="187"/>
      <c r="F66" s="187"/>
      <c r="G66" s="188"/>
    </row>
    <row r="67" spans="2:7" x14ac:dyDescent="0.25">
      <c r="B67" s="190" t="s">
        <v>107</v>
      </c>
      <c r="C67" s="191"/>
      <c r="D67" s="191"/>
      <c r="E67" s="191"/>
      <c r="F67" s="192"/>
      <c r="G67" s="188"/>
    </row>
    <row r="68" spans="2:7" x14ac:dyDescent="0.25">
      <c r="B68" s="193" t="s">
        <v>44</v>
      </c>
      <c r="C68" s="194"/>
      <c r="D68" s="194"/>
      <c r="E68" s="194"/>
      <c r="F68" s="195"/>
      <c r="G68" s="188"/>
    </row>
    <row r="69" spans="2:7" x14ac:dyDescent="0.25">
      <c r="B69" s="193" t="s">
        <v>45</v>
      </c>
      <c r="C69" s="194"/>
      <c r="D69" s="194"/>
      <c r="E69" s="194"/>
      <c r="F69" s="195"/>
      <c r="G69" s="188"/>
    </row>
    <row r="70" spans="2:7" x14ac:dyDescent="0.25">
      <c r="B70" s="193" t="s">
        <v>46</v>
      </c>
      <c r="C70" s="194"/>
      <c r="D70" s="194"/>
      <c r="E70" s="194"/>
      <c r="F70" s="195"/>
      <c r="G70" s="188"/>
    </row>
    <row r="71" spans="2:7" x14ac:dyDescent="0.25">
      <c r="B71" s="193" t="s">
        <v>47</v>
      </c>
      <c r="C71" s="194"/>
      <c r="D71" s="194"/>
      <c r="E71" s="194"/>
      <c r="F71" s="195"/>
      <c r="G71" s="188"/>
    </row>
    <row r="72" spans="2:7" x14ac:dyDescent="0.25">
      <c r="B72" s="193" t="s">
        <v>48</v>
      </c>
      <c r="C72" s="194"/>
      <c r="D72" s="194"/>
      <c r="E72" s="194"/>
      <c r="F72" s="195"/>
      <c r="G72" s="188"/>
    </row>
    <row r="73" spans="2:7" ht="15.75" thickBot="1" x14ac:dyDescent="0.3">
      <c r="B73" s="196" t="s">
        <v>49</v>
      </c>
      <c r="C73" s="197"/>
      <c r="D73" s="197"/>
      <c r="E73" s="197"/>
      <c r="F73" s="198"/>
      <c r="G73" s="188"/>
    </row>
    <row r="74" spans="2:7" x14ac:dyDescent="0.25">
      <c r="B74" s="189"/>
      <c r="C74" s="194"/>
      <c r="D74" s="194"/>
      <c r="E74" s="194"/>
      <c r="F74" s="194"/>
      <c r="G74" s="188"/>
    </row>
    <row r="75" spans="2:7" ht="15.75" thickBot="1" x14ac:dyDescent="0.3">
      <c r="B75" s="301" t="s">
        <v>50</v>
      </c>
      <c r="C75" s="302"/>
      <c r="D75" s="199"/>
      <c r="E75" s="200"/>
      <c r="F75" s="200"/>
      <c r="G75" s="188"/>
    </row>
    <row r="76" spans="2:7" x14ac:dyDescent="0.25">
      <c r="B76" s="201" t="s">
        <v>35</v>
      </c>
      <c r="C76" s="202" t="s">
        <v>51</v>
      </c>
      <c r="D76" s="203" t="s">
        <v>52</v>
      </c>
      <c r="E76" s="200"/>
      <c r="F76" s="200"/>
      <c r="G76" s="188"/>
    </row>
    <row r="77" spans="2:7" x14ac:dyDescent="0.25">
      <c r="B77" s="204" t="s">
        <v>53</v>
      </c>
      <c r="C77" s="205">
        <f>G28</f>
        <v>2900000</v>
      </c>
      <c r="D77" s="206">
        <f>(C77/C83)</f>
        <v>0.32517098106888187</v>
      </c>
      <c r="E77" s="200"/>
      <c r="F77" s="200"/>
      <c r="G77" s="188"/>
    </row>
    <row r="78" spans="2:7" x14ac:dyDescent="0.25">
      <c r="B78" s="204" t="s">
        <v>54</v>
      </c>
      <c r="C78" s="247">
        <f>G34</f>
        <v>20000</v>
      </c>
      <c r="D78" s="206">
        <v>0</v>
      </c>
      <c r="E78" s="200"/>
      <c r="F78" s="200"/>
      <c r="G78" s="188"/>
    </row>
    <row r="79" spans="2:7" x14ac:dyDescent="0.25">
      <c r="B79" s="204" t="s">
        <v>55</v>
      </c>
      <c r="C79" s="205">
        <f>G39</f>
        <v>90000</v>
      </c>
      <c r="D79" s="206">
        <f>(C79/C83)</f>
        <v>1.0091513205585989E-2</v>
      </c>
      <c r="E79" s="200"/>
      <c r="F79" s="200"/>
      <c r="G79" s="188"/>
    </row>
    <row r="80" spans="2:7" x14ac:dyDescent="0.25">
      <c r="B80" s="204" t="s">
        <v>28</v>
      </c>
      <c r="C80" s="205">
        <f>G53</f>
        <v>5393700</v>
      </c>
      <c r="D80" s="206">
        <f>(C80/C83)</f>
        <v>0.60478438641076837</v>
      </c>
      <c r="E80" s="200"/>
      <c r="F80" s="200"/>
      <c r="G80" s="188"/>
    </row>
    <row r="81" spans="2:7" x14ac:dyDescent="0.25">
      <c r="B81" s="204" t="s">
        <v>56</v>
      </c>
      <c r="C81" s="207">
        <f>G58</f>
        <v>90000</v>
      </c>
      <c r="D81" s="206">
        <f>(C81/C83)</f>
        <v>1.0091513205585989E-2</v>
      </c>
      <c r="E81" s="208"/>
      <c r="F81" s="208"/>
      <c r="G81" s="188"/>
    </row>
    <row r="82" spans="2:7" x14ac:dyDescent="0.25">
      <c r="B82" s="204" t="s">
        <v>57</v>
      </c>
      <c r="C82" s="207">
        <f>(C77+C78+C79+C80+C81)*0.05</f>
        <v>424685</v>
      </c>
      <c r="D82" s="206">
        <f>(C82/C83)</f>
        <v>4.7619047619047616E-2</v>
      </c>
      <c r="E82" s="208"/>
      <c r="F82" s="208"/>
      <c r="G82" s="188"/>
    </row>
    <row r="83" spans="2:7" ht="15.75" thickBot="1" x14ac:dyDescent="0.3">
      <c r="B83" s="209" t="s">
        <v>58</v>
      </c>
      <c r="C83" s="210">
        <f>SUM(C77:C82)</f>
        <v>8918385</v>
      </c>
      <c r="D83" s="211">
        <f>SUM(D77:D82)</f>
        <v>0.99775744150986978</v>
      </c>
      <c r="E83" s="208"/>
      <c r="F83" s="208"/>
      <c r="G83" s="188"/>
    </row>
    <row r="84" spans="2:7" x14ac:dyDescent="0.25">
      <c r="B84" s="189"/>
      <c r="C84" s="187"/>
      <c r="D84" s="187"/>
      <c r="E84" s="187"/>
      <c r="F84" s="187"/>
      <c r="G84" s="188"/>
    </row>
    <row r="85" spans="2:7" x14ac:dyDescent="0.25">
      <c r="B85" s="170"/>
      <c r="C85" s="187"/>
      <c r="D85" s="187"/>
      <c r="E85" s="187"/>
      <c r="F85" s="187"/>
      <c r="G85" s="188"/>
    </row>
    <row r="86" spans="2:7" ht="15.75" thickBot="1" x14ac:dyDescent="0.3">
      <c r="B86" s="212"/>
      <c r="C86" s="213" t="s">
        <v>149</v>
      </c>
      <c r="D86" s="214"/>
      <c r="E86" s="215"/>
      <c r="F86" s="216"/>
      <c r="G86" s="188"/>
    </row>
    <row r="87" spans="2:7" x14ac:dyDescent="0.25">
      <c r="B87" s="217" t="s">
        <v>150</v>
      </c>
      <c r="C87" s="245">
        <v>11000</v>
      </c>
      <c r="D87" s="245">
        <v>12000</v>
      </c>
      <c r="E87" s="246">
        <v>13000</v>
      </c>
      <c r="F87" s="218"/>
      <c r="G87" s="219"/>
    </row>
    <row r="88" spans="2:7" ht="15.75" thickBot="1" x14ac:dyDescent="0.3">
      <c r="B88" s="209" t="s">
        <v>151</v>
      </c>
      <c r="C88" s="210">
        <f>(G62/C87)</f>
        <v>810.76227272727272</v>
      </c>
      <c r="D88" s="210">
        <f>(G62/D87)</f>
        <v>743.19875000000002</v>
      </c>
      <c r="E88" s="220">
        <f>(G62/E87)</f>
        <v>686.02961538461534</v>
      </c>
      <c r="F88" s="218"/>
      <c r="G88" s="219"/>
    </row>
    <row r="89" spans="2:7" x14ac:dyDescent="0.25">
      <c r="B89" s="186" t="s">
        <v>59</v>
      </c>
      <c r="C89" s="194"/>
      <c r="D89" s="194"/>
      <c r="E89" s="194"/>
      <c r="F89" s="194"/>
      <c r="G89" s="194"/>
    </row>
    <row r="90" spans="2:7" x14ac:dyDescent="0.25">
      <c r="B90" s="171"/>
      <c r="C90" s="171"/>
      <c r="D90" s="171"/>
      <c r="E90" s="171"/>
      <c r="F90" s="171"/>
      <c r="G90" s="171"/>
    </row>
    <row r="91" spans="2:7" x14ac:dyDescent="0.25">
      <c r="B91" s="171"/>
      <c r="C91" s="171"/>
      <c r="D91" s="171"/>
      <c r="E91" s="171"/>
      <c r="F91" s="171"/>
      <c r="G91" s="171"/>
    </row>
  </sheetData>
  <mergeCells count="8">
    <mergeCell ref="B14:G14"/>
    <mergeCell ref="B75:C75"/>
    <mergeCell ref="E6:F6"/>
    <mergeCell ref="E7:F7"/>
    <mergeCell ref="E8:F8"/>
    <mergeCell ref="E10:F10"/>
    <mergeCell ref="E11:F11"/>
    <mergeCell ref="E12:F12"/>
  </mergeCells>
  <pageMargins left="0.70866141732283472" right="0.70866141732283472" top="0.74803149606299213" bottom="0.74803149606299213" header="0.31496062992125984" footer="0.31496062992125984"/>
  <pageSetup paperSize="14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88</v>
      </c>
      <c r="C9" s="5"/>
      <c r="D9" s="313" t="s">
        <v>90</v>
      </c>
      <c r="E9" s="313"/>
      <c r="F9" s="112">
        <v>50</v>
      </c>
    </row>
    <row r="10" spans="1:6" ht="15" customHeight="1" x14ac:dyDescent="0.25">
      <c r="A10" s="6" t="s">
        <v>1</v>
      </c>
      <c r="B10" s="107" t="s">
        <v>89</v>
      </c>
      <c r="C10" s="7"/>
      <c r="D10" s="314" t="s">
        <v>2</v>
      </c>
      <c r="E10" s="315"/>
      <c r="F10" s="101" t="s">
        <v>83</v>
      </c>
    </row>
    <row r="11" spans="1:6" ht="27" customHeight="1" x14ac:dyDescent="0.25">
      <c r="A11" s="6" t="s">
        <v>3</v>
      </c>
      <c r="B11" s="107" t="s">
        <v>69</v>
      </c>
      <c r="C11" s="7"/>
      <c r="D11" s="316" t="s">
        <v>4</v>
      </c>
      <c r="E11" s="315"/>
      <c r="F11" s="113">
        <v>33000</v>
      </c>
    </row>
    <row r="12" spans="1:6" x14ac:dyDescent="0.25">
      <c r="A12" s="6" t="s">
        <v>5</v>
      </c>
      <c r="B12" s="107" t="s">
        <v>70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71</v>
      </c>
      <c r="C13" s="7"/>
      <c r="D13" s="316" t="s">
        <v>8</v>
      </c>
      <c r="E13" s="315"/>
      <c r="F13" s="114" t="s">
        <v>91</v>
      </c>
    </row>
    <row r="14" spans="1:6" ht="25.5" x14ac:dyDescent="0.25">
      <c r="A14" s="6" t="s">
        <v>9</v>
      </c>
      <c r="B14" s="107" t="s">
        <v>86</v>
      </c>
      <c r="C14" s="7"/>
      <c r="D14" s="316" t="s">
        <v>10</v>
      </c>
      <c r="E14" s="315"/>
      <c r="F14" s="101" t="s">
        <v>92</v>
      </c>
    </row>
    <row r="15" spans="1:6" ht="26.25" thickBot="1" x14ac:dyDescent="0.3">
      <c r="A15" s="6" t="s">
        <v>11</v>
      </c>
      <c r="B15" s="137">
        <v>44531</v>
      </c>
      <c r="C15" s="7"/>
      <c r="D15" s="317" t="s">
        <v>12</v>
      </c>
      <c r="E15" s="318"/>
      <c r="F15" s="128" t="s">
        <v>105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9" t="s">
        <v>13</v>
      </c>
      <c r="B17" s="310"/>
      <c r="C17" s="310"/>
      <c r="D17" s="310"/>
      <c r="E17" s="310"/>
      <c r="F17" s="310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93</v>
      </c>
      <c r="B21" s="108" t="s">
        <v>72</v>
      </c>
      <c r="C21" s="108">
        <v>0.5</v>
      </c>
      <c r="D21" s="108" t="s">
        <v>82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72</v>
      </c>
      <c r="C22" s="110">
        <v>0.5</v>
      </c>
      <c r="D22" s="110" t="s">
        <v>82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67</v>
      </c>
      <c r="B23" s="110" t="s">
        <v>72</v>
      </c>
      <c r="C23" s="110">
        <v>0.5</v>
      </c>
      <c r="D23" s="110" t="s">
        <v>94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75</v>
      </c>
      <c r="B24" s="110" t="s">
        <v>72</v>
      </c>
      <c r="C24" s="110">
        <v>0.5</v>
      </c>
      <c r="D24" s="110" t="s">
        <v>94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95</v>
      </c>
      <c r="B25" s="110" t="s">
        <v>72</v>
      </c>
      <c r="C25" s="110">
        <v>0.75</v>
      </c>
      <c r="D25" s="110" t="s">
        <v>94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96</v>
      </c>
      <c r="B26" s="110" t="s">
        <v>72</v>
      </c>
      <c r="C26" s="110">
        <v>0.5</v>
      </c>
      <c r="D26" s="110" t="s">
        <v>94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97</v>
      </c>
      <c r="B27" s="110" t="s">
        <v>72</v>
      </c>
      <c r="C27" s="110">
        <v>0.5</v>
      </c>
      <c r="D27" s="110" t="s">
        <v>98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99</v>
      </c>
      <c r="B28" s="110" t="s">
        <v>72</v>
      </c>
      <c r="C28" s="110">
        <v>0.75</v>
      </c>
      <c r="D28" s="110" t="s">
        <v>81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60</v>
      </c>
      <c r="B29" s="111" t="s">
        <v>72</v>
      </c>
      <c r="C29" s="111">
        <v>4</v>
      </c>
      <c r="D29" s="111" t="s">
        <v>74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76</v>
      </c>
      <c r="C34" s="152">
        <v>0.5</v>
      </c>
      <c r="D34" s="152" t="s">
        <v>82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67</v>
      </c>
      <c r="B35" s="154" t="s">
        <v>76</v>
      </c>
      <c r="C35" s="154">
        <v>0.5</v>
      </c>
      <c r="D35" s="154" t="s">
        <v>94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75</v>
      </c>
      <c r="B36" s="154" t="s">
        <v>76</v>
      </c>
      <c r="C36" s="154">
        <v>0.5</v>
      </c>
      <c r="D36" s="154" t="s">
        <v>94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61</v>
      </c>
      <c r="B37" s="156" t="s">
        <v>76</v>
      </c>
      <c r="C37" s="156">
        <v>0.5</v>
      </c>
      <c r="D37" s="156" t="s">
        <v>74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100</v>
      </c>
      <c r="B49" s="154" t="s">
        <v>77</v>
      </c>
      <c r="C49" s="154">
        <v>150</v>
      </c>
      <c r="D49" s="154" t="s">
        <v>98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63</v>
      </c>
      <c r="B51" s="154" t="s">
        <v>77</v>
      </c>
      <c r="C51" s="154">
        <v>250</v>
      </c>
      <c r="D51" s="154" t="s">
        <v>98</v>
      </c>
      <c r="E51" s="155">
        <v>280</v>
      </c>
      <c r="F51" s="102">
        <f>E51*C51</f>
        <v>70000</v>
      </c>
    </row>
    <row r="52" spans="1:6" x14ac:dyDescent="0.25">
      <c r="A52" s="162" t="s">
        <v>87</v>
      </c>
      <c r="B52" s="154" t="s">
        <v>77</v>
      </c>
      <c r="C52" s="154">
        <v>100</v>
      </c>
      <c r="D52" s="154" t="s">
        <v>81</v>
      </c>
      <c r="E52" s="155">
        <v>980</v>
      </c>
      <c r="F52" s="102">
        <f>E52*C52</f>
        <v>98000</v>
      </c>
    </row>
    <row r="53" spans="1:6" x14ac:dyDescent="0.25">
      <c r="A53" s="135" t="s">
        <v>78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79</v>
      </c>
      <c r="B54" s="154" t="s">
        <v>80</v>
      </c>
      <c r="C54" s="154">
        <v>1.5</v>
      </c>
      <c r="D54" s="154" t="s">
        <v>82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101</v>
      </c>
      <c r="B55" s="154" t="s">
        <v>80</v>
      </c>
      <c r="C55" s="154">
        <v>1.5</v>
      </c>
      <c r="D55" s="154" t="s">
        <v>81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102</v>
      </c>
      <c r="B57" s="154" t="s">
        <v>80</v>
      </c>
      <c r="C57" s="154">
        <v>0.75</v>
      </c>
      <c r="D57" s="154" t="s">
        <v>73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68</v>
      </c>
      <c r="B58" s="156" t="s">
        <v>16</v>
      </c>
      <c r="C58" s="156">
        <v>160</v>
      </c>
      <c r="D58" s="156" t="s">
        <v>84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103</v>
      </c>
      <c r="B63" s="168" t="s">
        <v>104</v>
      </c>
      <c r="C63" s="168">
        <v>4</v>
      </c>
      <c r="D63" s="168" t="s">
        <v>84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311" t="s">
        <v>50</v>
      </c>
      <c r="B82" s="312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85</v>
      </c>
      <c r="C93" s="95"/>
      <c r="D93" s="96"/>
      <c r="E93" s="53"/>
      <c r="F93" s="55"/>
    </row>
    <row r="94" spans="1:6" x14ac:dyDescent="0.25">
      <c r="A94" s="97" t="s">
        <v>64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65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Ají</vt:lpstr>
      <vt:lpstr>trigo</vt:lpstr>
      <vt:lpstr>Ají!Área_de_impresión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2023-03-06T14:35:52Z</cp:lastPrinted>
  <dcterms:created xsi:type="dcterms:W3CDTF">2020-11-27T12:49:26Z</dcterms:created>
  <dcterms:modified xsi:type="dcterms:W3CDTF">2023-03-07T10:58:24Z</dcterms:modified>
</cp:coreProperties>
</file>