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9200" windowHeight="7020"/>
  </bookViews>
  <sheets>
    <sheet name="Ajo Blanco" sheetId="1" r:id="rId1"/>
  </sheets>
  <definedNames>
    <definedName name="_xlnm.Print_Area" localSheetId="0">'Ajo Blanco'!#REF!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7" i="1" l="1"/>
  <c r="D97" i="1"/>
  <c r="G44" i="1" l="1"/>
  <c r="G66" i="1" l="1"/>
  <c r="G46" i="1" l="1"/>
  <c r="G47" i="1"/>
  <c r="G48" i="1"/>
  <c r="G49" i="1"/>
  <c r="G50" i="1"/>
  <c r="G52" i="1"/>
  <c r="G54" i="1"/>
  <c r="G55" i="1"/>
  <c r="G57" i="1"/>
  <c r="G59" i="1"/>
  <c r="G22" i="1"/>
  <c r="G23" i="1"/>
  <c r="G24" i="1"/>
  <c r="G25" i="1"/>
  <c r="G26" i="1"/>
  <c r="G27" i="1"/>
  <c r="G21" i="1"/>
  <c r="G60" i="1" l="1"/>
  <c r="G28" i="1"/>
  <c r="G38" i="1"/>
  <c r="G37" i="1"/>
  <c r="G39" i="1" l="1"/>
  <c r="G12" i="1"/>
  <c r="C91" i="1" l="1"/>
  <c r="G71" i="1"/>
  <c r="C87" i="1" l="1"/>
  <c r="C90" i="1"/>
  <c r="C89" i="1"/>
  <c r="G68" i="1" l="1"/>
  <c r="G69" i="1" s="1"/>
  <c r="G70" i="1" l="1"/>
  <c r="C92" i="1"/>
  <c r="C93" i="1" s="1"/>
  <c r="D90" i="1" s="1"/>
  <c r="D98" i="1" l="1"/>
  <c r="E98" i="1"/>
  <c r="C98" i="1"/>
  <c r="G72" i="1"/>
  <c r="D92" i="1"/>
  <c r="D89" i="1"/>
  <c r="D91" i="1"/>
  <c r="D87" i="1"/>
  <c r="D93" i="1" l="1"/>
  <c r="G33" i="1"/>
</calcChain>
</file>

<file path=xl/sharedStrings.xml><?xml version="1.0" encoding="utf-8"?>
<sst xmlns="http://schemas.openxmlformats.org/spreadsheetml/2006/main" count="162" uniqueCount="115">
  <si>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</si>
  <si>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</si>
  <si>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</si>
  <si>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</si>
  <si>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</si>
  <si>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</si>
  <si>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</si>
  <si>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</si>
  <si>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</si>
  <si>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</si>
  <si>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</si>
  <si>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</si>
  <si>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</si>
  <si>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</si>
  <si>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</si>
  <si>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</si>
  <si>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</si>
  <si>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</si>
  <si>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</si>
  <si>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</si>
  <si>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</si>
  <si>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</si>
  <si>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</si>
  <si>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Riegos(11)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</si>
  <si>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</si>
  <si>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</si>
  <si>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</si>
  <si>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</si>
  <si>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</si>
  <si>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</si>
  <si>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</si>
  <si>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</si>
  <si>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</si>
  <si>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</si>
  <si>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</si>
  <si>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</si>
  <si>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</si>
  <si>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</si>
  <si>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</si>
  <si>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HERBICIDAS</t>
  </si>
  <si>
    <t>INSECTICIDAS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</si>
  <si>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</si>
  <si>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</si>
  <si>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</si>
  <si>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</si>
  <si>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</si>
  <si>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</si>
  <si>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</si>
  <si>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</si>
  <si>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</si>
  <si>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</si>
  <si>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</si>
  <si>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</si>
  <si>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</si>
  <si>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</si>
  <si>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</si>
  <si>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</si>
  <si>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</si>
  <si>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</si>
  <si>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</si>
  <si>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</si>
  <si>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</si>
  <si>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</si>
  <si>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</si>
  <si>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</si>
  <si>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Heladas-estructuras productivas dañadas por sismos-lluvia excesiva-aluviones</t>
  </si>
  <si>
    <t>Siembra</t>
  </si>
  <si>
    <t>Desmalezado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</si>
  <si>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</si>
  <si>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</si>
  <si>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</si>
  <si>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</si>
  <si>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</si>
  <si>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Blanco var Local</t>
  </si>
  <si>
    <t>RENDIMIENTO ( TRENZAS/Há.)</t>
  </si>
  <si>
    <t>Octubre-Marzo</t>
  </si>
  <si>
    <t>Octubre-Enero</t>
  </si>
  <si>
    <t>Enero-Abril</t>
  </si>
  <si>
    <t>Enero-Septiembre</t>
  </si>
  <si>
    <t>Cosecha-Post Cosecha (Trensado)</t>
  </si>
  <si>
    <t>Abril-julio</t>
  </si>
  <si>
    <t>Rastraje</t>
  </si>
  <si>
    <t>Kg</t>
  </si>
  <si>
    <t>Diciembre-Marzo</t>
  </si>
  <si>
    <t>Saco 25 Kg</t>
  </si>
  <si>
    <t>Fosfato Diamónico</t>
  </si>
  <si>
    <t>Nitrato de Potasio</t>
  </si>
  <si>
    <t>Enero-Agosto</t>
  </si>
  <si>
    <t>Saco 50 Kg</t>
  </si>
  <si>
    <t>Afalon Flow</t>
  </si>
  <si>
    <t>Hache Uno 2000 175 EC</t>
  </si>
  <si>
    <t>Zero 5 EC</t>
  </si>
  <si>
    <t>Marzo-Septiembre</t>
  </si>
  <si>
    <t>ACARICIDA</t>
  </si>
  <si>
    <t>Marzo-Agosto</t>
  </si>
  <si>
    <t>8. Período de siembra a cosecha 9 meses.</t>
  </si>
  <si>
    <t>7. Metodo de siembra en eras, densidad alta a un marco de 0.1 m x 0.1 m.</t>
  </si>
  <si>
    <t>Enero</t>
  </si>
  <si>
    <t>Enero-Diciembre</t>
  </si>
  <si>
    <t>PRECIO ESPERADO ($/Trenza.)</t>
  </si>
  <si>
    <t>Rendimiento (Tenzas/hà)</t>
  </si>
  <si>
    <t>Costo unitario ($/Trenza) (*)</t>
  </si>
  <si>
    <t>AJO BLANCO</t>
  </si>
  <si>
    <t>Vertimec 018 EC</t>
  </si>
  <si>
    <t>Lt</t>
  </si>
  <si>
    <t>NEMATICA</t>
  </si>
  <si>
    <t>ESCENARIOS COSTO UNITARIO  ($/Trenza)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</si>
  <si>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</si>
  <si>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</si>
  <si>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Guano no Avícola</t>
  </si>
  <si>
    <t>Nivelación de Suelo y Abonado de Fondo</t>
  </si>
  <si>
    <t>Aplicación de Agroinsumos</t>
  </si>
  <si>
    <t>Rugby 200 CS 10 Lt</t>
  </si>
  <si>
    <t>Superfosfato Triple</t>
  </si>
  <si>
    <t>Ferias Libres, Terminales Agrpecuarios y Venta en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</si>
</sst>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sz val="11"/>
      <color indexed="8"/>
      <name val="Arial Narrow"/>
      <family val="2"/>
    </font>
    <font>
      <u/>
      <sz val="8"/>
      <color indexed="8"/>
      <name val="Arial Narrow"/>
      <family val="2"/>
    </font>
    <font>
      <b/>
      <sz val="7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6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/>
    <xf numFmtId="49" fontId="3" fillId="5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horizontal="center" wrapText="1"/>
    </xf>
    <xf numFmtId="0" fontId="4" fillId="0" borderId="37" xfId="0" applyFont="1" applyFill="1" applyBorder="1"/>
    <xf numFmtId="0" fontId="4" fillId="0" borderId="39" xfId="0" applyFont="1" applyFill="1" applyBorder="1"/>
    <xf numFmtId="49" fontId="2" fillId="3" borderId="49" xfId="0" applyNumberFormat="1" applyFont="1" applyFill="1" applyBorder="1" applyAlignment="1">
      <alignment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vertical="center"/>
    </xf>
    <xf numFmtId="3" fontId="2" fillId="3" borderId="49" xfId="0" applyNumberFormat="1" applyFont="1" applyFill="1" applyBorder="1" applyAlignment="1">
      <alignment vertical="center"/>
    </xf>
    <xf numFmtId="49" fontId="1" fillId="2" borderId="47" xfId="0" applyNumberFormat="1" applyFont="1" applyFill="1" applyBorder="1" applyAlignment="1">
      <alignment wrapText="1"/>
    </xf>
    <xf numFmtId="49" fontId="1" fillId="2" borderId="47" xfId="0" applyNumberFormat="1" applyFont="1" applyFill="1" applyBorder="1" applyAlignment="1">
      <alignment horizontal="center" wrapText="1"/>
    </xf>
    <xf numFmtId="0" fontId="1" fillId="2" borderId="47" xfId="0" applyNumberFormat="1" applyFont="1" applyFill="1" applyBorder="1" applyAlignment="1">
      <alignment wrapText="1"/>
    </xf>
    <xf numFmtId="49" fontId="1" fillId="2" borderId="47" xfId="0" applyNumberFormat="1" applyFont="1" applyFill="1" applyBorder="1" applyAlignment="1">
      <alignment horizontal="right" wrapText="1"/>
    </xf>
    <xf numFmtId="3" fontId="1" fillId="2" borderId="47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49" fontId="5" fillId="2" borderId="5" xfId="0" applyNumberFormat="1" applyFont="1" applyFill="1" applyBorder="1" applyAlignment="1"/>
    <xf numFmtId="49" fontId="1" fillId="2" borderId="17" xfId="0" applyNumberFormat="1" applyFont="1" applyFill="1" applyBorder="1" applyAlignment="1"/>
    <xf numFmtId="49" fontId="1" fillId="2" borderId="17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/>
    <xf numFmtId="3" fontId="1" fillId="0" borderId="17" xfId="0" applyNumberFormat="1" applyFont="1" applyFill="1" applyBorder="1" applyAlignment="1"/>
    <xf numFmtId="49" fontId="5" fillId="2" borderId="17" xfId="0" applyNumberFormat="1" applyFont="1" applyFill="1" applyBorder="1" applyAlignment="1"/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3" fontId="1" fillId="2" borderId="10" xfId="0" applyNumberFormat="1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2" fillId="3" borderId="13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0" fontId="8" fillId="2" borderId="19" xfId="0" applyFont="1" applyFill="1" applyBorder="1" applyAlignment="1"/>
    <xf numFmtId="0" fontId="8" fillId="2" borderId="19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165" fontId="12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8" fillId="7" borderId="19" xfId="0" applyFont="1" applyFill="1" applyBorder="1" applyAlignment="1"/>
    <xf numFmtId="0" fontId="11" fillId="7" borderId="19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7" fillId="7" borderId="19" xfId="0" applyFont="1" applyFill="1" applyBorder="1" applyAlignment="1">
      <alignment vertical="center"/>
    </xf>
    <xf numFmtId="165" fontId="13" fillId="2" borderId="19" xfId="0" applyNumberFormat="1" applyFont="1" applyFill="1" applyBorder="1" applyAlignment="1">
      <alignment vertical="center"/>
    </xf>
    <xf numFmtId="49" fontId="8" fillId="2" borderId="19" xfId="0" applyNumberFormat="1" applyFont="1" applyFill="1" applyBorder="1" applyAlignment="1">
      <alignment vertical="center"/>
    </xf>
    <xf numFmtId="0" fontId="9" fillId="0" borderId="0" xfId="0" applyNumberFormat="1" applyFont="1" applyAlignment="1"/>
    <xf numFmtId="0" fontId="1" fillId="9" borderId="55" xfId="0" applyFont="1" applyFill="1" applyBorder="1" applyAlignment="1"/>
    <xf numFmtId="49" fontId="5" fillId="8" borderId="50" xfId="0" applyNumberFormat="1" applyFont="1" applyFill="1" applyBorder="1" applyAlignment="1">
      <alignment vertical="center"/>
    </xf>
    <xf numFmtId="49" fontId="5" fillId="8" borderId="51" xfId="0" applyNumberFormat="1" applyFont="1" applyFill="1" applyBorder="1" applyAlignment="1">
      <alignment vertical="center"/>
    </xf>
    <xf numFmtId="49" fontId="1" fillId="8" borderId="52" xfId="0" applyNumberFormat="1" applyFont="1" applyFill="1" applyBorder="1" applyAlignment="1"/>
    <xf numFmtId="49" fontId="5" fillId="2" borderId="29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9" fontId="1" fillId="2" borderId="30" xfId="0" applyNumberFormat="1" applyFont="1" applyFill="1" applyBorder="1" applyAlignment="1"/>
    <xf numFmtId="0" fontId="5" fillId="2" borderId="5" xfId="0" applyNumberFormat="1" applyFont="1" applyFill="1" applyBorder="1" applyAlignment="1">
      <alignment vertical="center"/>
    </xf>
    <xf numFmtId="166" fontId="5" fillId="2" borderId="5" xfId="0" applyNumberFormat="1" applyFont="1" applyFill="1" applyBorder="1" applyAlignment="1">
      <alignment vertical="center"/>
    </xf>
    <xf numFmtId="49" fontId="5" fillId="8" borderId="31" xfId="0" applyNumberFormat="1" applyFont="1" applyFill="1" applyBorder="1" applyAlignment="1">
      <alignment vertical="center"/>
    </xf>
    <xf numFmtId="166" fontId="5" fillId="8" borderId="32" xfId="0" applyNumberFormat="1" applyFont="1" applyFill="1" applyBorder="1" applyAlignment="1">
      <alignment vertical="center"/>
    </xf>
    <xf numFmtId="9" fontId="5" fillId="8" borderId="33" xfId="0" applyNumberFormat="1" applyFont="1" applyFill="1" applyBorder="1" applyAlignment="1">
      <alignment vertical="center"/>
    </xf>
    <xf numFmtId="0" fontId="6" fillId="9" borderId="53" xfId="0" applyFont="1" applyFill="1" applyBorder="1" applyAlignment="1">
      <alignment vertical="center"/>
    </xf>
    <xf numFmtId="49" fontId="3" fillId="9" borderId="54" xfId="0" applyNumberFormat="1" applyFont="1" applyFill="1" applyBorder="1" applyAlignment="1">
      <alignment vertical="center"/>
    </xf>
    <xf numFmtId="0" fontId="6" fillId="9" borderId="54" xfId="0" applyFont="1" applyFill="1" applyBorder="1" applyAlignment="1">
      <alignment vertical="center"/>
    </xf>
    <xf numFmtId="0" fontId="6" fillId="9" borderId="55" xfId="0" applyFont="1" applyFill="1" applyBorder="1" applyAlignment="1">
      <alignment vertical="center"/>
    </xf>
    <xf numFmtId="49" fontId="5" fillId="8" borderId="42" xfId="0" applyNumberFormat="1" applyFont="1" applyFill="1" applyBorder="1" applyAlignment="1">
      <alignment vertical="center"/>
    </xf>
    <xf numFmtId="3" fontId="5" fillId="8" borderId="43" xfId="0" applyNumberFormat="1" applyFont="1" applyFill="1" applyBorder="1" applyAlignment="1">
      <alignment vertical="center"/>
    </xf>
    <xf numFmtId="3" fontId="5" fillId="8" borderId="44" xfId="0" applyNumberFormat="1" applyFont="1" applyFill="1" applyBorder="1" applyAlignment="1">
      <alignment vertical="center"/>
    </xf>
    <xf numFmtId="166" fontId="5" fillId="8" borderId="33" xfId="0" applyNumberFormat="1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49" fontId="5" fillId="2" borderId="34" xfId="0" applyNumberFormat="1" applyFont="1" applyFill="1" applyBorder="1" applyAlignment="1">
      <alignment vertical="center"/>
    </xf>
    <xf numFmtId="0" fontId="1" fillId="2" borderId="35" xfId="0" applyFont="1" applyFill="1" applyBorder="1" applyAlignment="1"/>
    <xf numFmtId="0" fontId="1" fillId="2" borderId="36" xfId="0" applyFont="1" applyFill="1" applyBorder="1" applyAlignment="1"/>
    <xf numFmtId="0" fontId="1" fillId="2" borderId="19" xfId="0" applyFont="1" applyFill="1" applyBorder="1" applyAlignment="1"/>
    <xf numFmtId="0" fontId="1" fillId="2" borderId="38" xfId="0" applyFont="1" applyFill="1" applyBorder="1" applyAlignment="1"/>
    <xf numFmtId="0" fontId="1" fillId="2" borderId="40" xfId="0" applyFont="1" applyFill="1" applyBorder="1" applyAlignment="1"/>
    <xf numFmtId="0" fontId="1" fillId="2" borderId="41" xfId="0" applyFont="1" applyFill="1" applyBorder="1" applyAlignment="1"/>
    <xf numFmtId="49" fontId="15" fillId="3" borderId="4" xfId="0" applyNumberFormat="1" applyFont="1" applyFill="1" applyBorder="1" applyAlignment="1">
      <alignment vertical="center" wrapText="1"/>
    </xf>
    <xf numFmtId="49" fontId="16" fillId="2" borderId="5" xfId="0" applyNumberFormat="1" applyFont="1" applyFill="1" applyBorder="1" applyAlignment="1">
      <alignment horizontal="right"/>
    </xf>
    <xf numFmtId="0" fontId="16" fillId="2" borderId="6" xfId="0" applyFont="1" applyFill="1" applyBorder="1" applyAlignment="1"/>
    <xf numFmtId="3" fontId="16" fillId="2" borderId="5" xfId="0" applyNumberFormat="1" applyFont="1" applyFill="1" applyBorder="1" applyAlignment="1">
      <alignment horizontal="right"/>
    </xf>
    <xf numFmtId="49" fontId="15" fillId="3" borderId="5" xfId="0" applyNumberFormat="1" applyFont="1" applyFill="1" applyBorder="1" applyAlignment="1">
      <alignment horizontal="center" vertical="center" wrapText="1"/>
    </xf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49" fontId="15" fillId="3" borderId="48" xfId="0" applyNumberFormat="1" applyFont="1" applyFill="1" applyBorder="1" applyAlignment="1">
      <alignment horizontal="center" vertical="center"/>
    </xf>
    <xf numFmtId="49" fontId="15" fillId="3" borderId="48" xfId="0" applyNumberFormat="1" applyFont="1" applyFill="1" applyBorder="1" applyAlignment="1">
      <alignment horizontal="center" vertical="center" wrapText="1"/>
    </xf>
    <xf numFmtId="49" fontId="15" fillId="3" borderId="11" xfId="0" applyNumberFormat="1" applyFont="1" applyFill="1" applyBorder="1" applyAlignment="1">
      <alignment horizontal="center" vertical="center" wrapText="1"/>
    </xf>
    <xf numFmtId="49" fontId="15" fillId="3" borderId="11" xfId="0" applyNumberFormat="1" applyFont="1" applyFill="1" applyBorder="1" applyAlignment="1">
      <alignment horizontal="center" vertical="center"/>
    </xf>
    <xf numFmtId="49" fontId="15" fillId="5" borderId="21" xfId="0" applyNumberFormat="1" applyFont="1" applyFill="1" applyBorder="1" applyAlignment="1">
      <alignment vertical="center"/>
    </xf>
    <xf numFmtId="0" fontId="15" fillId="5" borderId="22" xfId="0" applyFont="1" applyFill="1" applyBorder="1" applyAlignment="1">
      <alignment vertical="center"/>
    </xf>
    <xf numFmtId="165" fontId="15" fillId="5" borderId="23" xfId="0" applyNumberFormat="1" applyFont="1" applyFill="1" applyBorder="1" applyAlignment="1">
      <alignment vertical="center"/>
    </xf>
    <xf numFmtId="49" fontId="15" fillId="3" borderId="24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165" fontId="15" fillId="3" borderId="25" xfId="0" applyNumberFormat="1" applyFont="1" applyFill="1" applyBorder="1" applyAlignment="1">
      <alignment vertical="center"/>
    </xf>
    <xf numFmtId="49" fontId="15" fillId="5" borderId="24" xfId="0" applyNumberFormat="1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165" fontId="15" fillId="5" borderId="25" xfId="0" applyNumberFormat="1" applyFont="1" applyFill="1" applyBorder="1" applyAlignment="1">
      <alignment vertical="center"/>
    </xf>
    <xf numFmtId="49" fontId="15" fillId="5" borderId="26" xfId="0" applyNumberFormat="1" applyFont="1" applyFill="1" applyBorder="1" applyAlignment="1">
      <alignment vertical="center"/>
    </xf>
    <xf numFmtId="0" fontId="15" fillId="5" borderId="27" xfId="0" applyFont="1" applyFill="1" applyBorder="1" applyAlignment="1">
      <alignment vertical="center"/>
    </xf>
    <xf numFmtId="165" fontId="15" fillId="6" borderId="28" xfId="0" applyNumberFormat="1" applyFont="1" applyFill="1" applyBorder="1" applyAlignment="1">
      <alignment vertical="center"/>
    </xf>
    <xf numFmtId="49" fontId="3" fillId="9" borderId="53" xfId="0" applyNumberFormat="1" applyFont="1" applyFill="1" applyBorder="1" applyAlignment="1">
      <alignment vertical="center"/>
    </xf>
    <xf numFmtId="0" fontId="5" fillId="9" borderId="54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7" fillId="3" borderId="45" xfId="0" applyNumberFormat="1" applyFont="1" applyFill="1" applyBorder="1" applyAlignment="1">
      <alignment wrapText="1"/>
    </xf>
    <xf numFmtId="49" fontId="17" fillId="3" borderId="46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8" fillId="3" borderId="5" xfId="0" applyNumberFormat="1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969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100"/>
  <sheetViews>
    <sheetView showGridLines="0" tabSelected="1" topLeftCell="A49" workbookViewId="0">
      <selection activeCell="G70" sqref="G70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8.5429687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2.453125" style="1" customWidth="1"/>
    <col min="8" max="248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125" t="s">
        <v>0</v>
      </c>
      <c r="C9" s="126" t="s">
        <v>102</v>
      </c>
      <c r="D9" s="127"/>
      <c r="E9" s="154" t="s">
        <v>74</v>
      </c>
      <c r="F9" s="155"/>
      <c r="G9" s="128">
        <v>1700</v>
      </c>
    </row>
    <row r="10" spans="2:7" ht="38.25" customHeight="1" x14ac:dyDescent="0.35">
      <c r="B10" s="26" t="s">
        <v>1</v>
      </c>
      <c r="C10" s="27" t="s">
        <v>73</v>
      </c>
      <c r="D10" s="52"/>
      <c r="E10" s="152" t="s">
        <v>2</v>
      </c>
      <c r="F10" s="153"/>
      <c r="G10" s="28" t="s">
        <v>75</v>
      </c>
    </row>
    <row r="11" spans="2:7" ht="18" customHeight="1" x14ac:dyDescent="0.35">
      <c r="B11" s="26" t="s">
        <v>3</v>
      </c>
      <c r="C11" s="25" t="s">
        <v>4</v>
      </c>
      <c r="D11" s="52"/>
      <c r="E11" s="150" t="s">
        <v>99</v>
      </c>
      <c r="F11" s="151"/>
      <c r="G11" s="29">
        <v>18000</v>
      </c>
    </row>
    <row r="12" spans="2:7" ht="11.25" customHeight="1" x14ac:dyDescent="0.35">
      <c r="B12" s="26" t="s">
        <v>5</v>
      </c>
      <c r="C12" s="25" t="s">
        <v>63</v>
      </c>
      <c r="D12" s="52"/>
      <c r="E12" s="32" t="s">
        <v>6</v>
      </c>
      <c r="F12" s="33"/>
      <c r="G12" s="30">
        <f>+G11*G9</f>
        <v>30600000</v>
      </c>
    </row>
    <row r="13" spans="2:7" ht="43" customHeight="1" x14ac:dyDescent="0.35">
      <c r="B13" s="26" t="s">
        <v>7</v>
      </c>
      <c r="C13" s="25" t="s">
        <v>64</v>
      </c>
      <c r="D13" s="52"/>
      <c r="E13" s="150" t="s">
        <v>8</v>
      </c>
      <c r="F13" s="151"/>
      <c r="G13" s="34" t="s">
        <v>114</v>
      </c>
    </row>
    <row r="14" spans="2:7" ht="13.5" customHeight="1" x14ac:dyDescent="0.35">
      <c r="B14" s="26" t="s">
        <v>9</v>
      </c>
      <c r="C14" s="25" t="s">
        <v>62</v>
      </c>
      <c r="D14" s="52"/>
      <c r="E14" s="150" t="s">
        <v>10</v>
      </c>
      <c r="F14" s="151"/>
      <c r="G14" s="25" t="s">
        <v>76</v>
      </c>
    </row>
    <row r="15" spans="2:7" ht="43" x14ac:dyDescent="0.35">
      <c r="B15" s="26" t="s">
        <v>11</v>
      </c>
      <c r="C15" s="31">
        <v>44942</v>
      </c>
      <c r="D15" s="52"/>
      <c r="E15" s="156" t="s">
        <v>12</v>
      </c>
      <c r="F15" s="157"/>
      <c r="G15" s="34" t="s">
        <v>65</v>
      </c>
    </row>
    <row r="16" spans="2:7" ht="12" customHeight="1" x14ac:dyDescent="0.35">
      <c r="B16" s="53"/>
      <c r="C16" s="54"/>
      <c r="D16" s="55"/>
      <c r="E16" s="56"/>
      <c r="F16" s="56"/>
      <c r="G16" s="57"/>
    </row>
    <row r="17" spans="2:7" ht="12" customHeight="1" x14ac:dyDescent="0.35">
      <c r="B17" s="158" t="s">
        <v>13</v>
      </c>
      <c r="C17" s="159"/>
      <c r="D17" s="159"/>
      <c r="E17" s="159"/>
      <c r="F17" s="159"/>
      <c r="G17" s="159"/>
    </row>
    <row r="18" spans="2:7" ht="12" customHeight="1" x14ac:dyDescent="0.35">
      <c r="B18" s="58"/>
      <c r="C18" s="59"/>
      <c r="D18" s="59"/>
      <c r="E18" s="59"/>
      <c r="F18" s="60"/>
      <c r="G18" s="60"/>
    </row>
    <row r="19" spans="2:7" ht="12" customHeight="1" x14ac:dyDescent="0.35">
      <c r="B19" s="61" t="s">
        <v>14</v>
      </c>
      <c r="C19" s="62"/>
      <c r="D19" s="63"/>
      <c r="E19" s="63"/>
      <c r="F19" s="63"/>
      <c r="G19" s="63"/>
    </row>
    <row r="20" spans="2:7" ht="24" customHeight="1" x14ac:dyDescent="0.35">
      <c r="B20" s="129" t="s">
        <v>15</v>
      </c>
      <c r="C20" s="129" t="s">
        <v>16</v>
      </c>
      <c r="D20" s="129" t="s">
        <v>17</v>
      </c>
      <c r="E20" s="129" t="s">
        <v>18</v>
      </c>
      <c r="F20" s="129" t="s">
        <v>19</v>
      </c>
      <c r="G20" s="129" t="s">
        <v>20</v>
      </c>
    </row>
    <row r="21" spans="2:7" ht="12.75" customHeight="1" x14ac:dyDescent="0.35">
      <c r="B21" s="35" t="s">
        <v>21</v>
      </c>
      <c r="C21" s="36" t="s">
        <v>22</v>
      </c>
      <c r="D21" s="37">
        <v>0.5</v>
      </c>
      <c r="E21" s="35" t="s">
        <v>97</v>
      </c>
      <c r="F21" s="30">
        <v>15000</v>
      </c>
      <c r="G21" s="30">
        <f>(D21*F21)</f>
        <v>7500</v>
      </c>
    </row>
    <row r="22" spans="2:7" ht="20.5" customHeight="1" x14ac:dyDescent="0.35">
      <c r="B22" s="35" t="s">
        <v>23</v>
      </c>
      <c r="C22" s="36" t="s">
        <v>22</v>
      </c>
      <c r="D22" s="37">
        <v>30</v>
      </c>
      <c r="E22" s="35" t="s">
        <v>98</v>
      </c>
      <c r="F22" s="30">
        <v>15000</v>
      </c>
      <c r="G22" s="30">
        <f t="shared" ref="G22:G27" si="0">(D22*F22)</f>
        <v>450000</v>
      </c>
    </row>
    <row r="23" spans="2:7" ht="25" customHeight="1" x14ac:dyDescent="0.35">
      <c r="B23" s="35" t="s">
        <v>110</v>
      </c>
      <c r="C23" s="36" t="s">
        <v>22</v>
      </c>
      <c r="D23" s="37">
        <v>4</v>
      </c>
      <c r="E23" s="35" t="s">
        <v>77</v>
      </c>
      <c r="F23" s="30">
        <v>15000</v>
      </c>
      <c r="G23" s="30">
        <f t="shared" si="0"/>
        <v>60000</v>
      </c>
    </row>
    <row r="24" spans="2:7" ht="14.5" customHeight="1" x14ac:dyDescent="0.35">
      <c r="B24" s="35" t="s">
        <v>66</v>
      </c>
      <c r="C24" s="36" t="s">
        <v>22</v>
      </c>
      <c r="D24" s="37">
        <v>24</v>
      </c>
      <c r="E24" s="35" t="s">
        <v>77</v>
      </c>
      <c r="F24" s="30">
        <v>15000</v>
      </c>
      <c r="G24" s="30">
        <f t="shared" si="0"/>
        <v>360000</v>
      </c>
    </row>
    <row r="25" spans="2:7" ht="14.5" customHeight="1" x14ac:dyDescent="0.35">
      <c r="B25" s="35" t="s">
        <v>67</v>
      </c>
      <c r="C25" s="36" t="s">
        <v>28</v>
      </c>
      <c r="D25" s="37">
        <v>12</v>
      </c>
      <c r="E25" s="35" t="s">
        <v>80</v>
      </c>
      <c r="F25" s="30">
        <v>15000</v>
      </c>
      <c r="G25" s="30">
        <f t="shared" si="0"/>
        <v>180000</v>
      </c>
    </row>
    <row r="26" spans="2:7" ht="14.5" customHeight="1" x14ac:dyDescent="0.35">
      <c r="B26" s="35" t="s">
        <v>111</v>
      </c>
      <c r="C26" s="36" t="s">
        <v>22</v>
      </c>
      <c r="D26" s="37">
        <v>32</v>
      </c>
      <c r="E26" s="35" t="s">
        <v>78</v>
      </c>
      <c r="F26" s="30">
        <v>15000</v>
      </c>
      <c r="G26" s="30">
        <f t="shared" si="0"/>
        <v>480000</v>
      </c>
    </row>
    <row r="27" spans="2:7" ht="23.5" customHeight="1" x14ac:dyDescent="0.35">
      <c r="B27" s="35" t="s">
        <v>79</v>
      </c>
      <c r="C27" s="36" t="s">
        <v>22</v>
      </c>
      <c r="D27" s="37">
        <v>37</v>
      </c>
      <c r="E27" s="35" t="s">
        <v>76</v>
      </c>
      <c r="F27" s="30">
        <v>15000</v>
      </c>
      <c r="G27" s="30">
        <f t="shared" si="0"/>
        <v>555000</v>
      </c>
    </row>
    <row r="28" spans="2:7" ht="12.75" customHeight="1" x14ac:dyDescent="0.35">
      <c r="B28" s="5" t="s">
        <v>24</v>
      </c>
      <c r="C28" s="6"/>
      <c r="D28" s="6"/>
      <c r="E28" s="6"/>
      <c r="F28" s="7"/>
      <c r="G28" s="8">
        <f>SUM(G21:G27)</f>
        <v>2092500</v>
      </c>
    </row>
    <row r="29" spans="2:7" ht="12" customHeight="1" x14ac:dyDescent="0.35">
      <c r="B29" s="58"/>
      <c r="C29" s="60"/>
      <c r="D29" s="60"/>
      <c r="E29" s="60"/>
      <c r="F29" s="64"/>
      <c r="G29" s="64"/>
    </row>
    <row r="30" spans="2:7" ht="12" customHeight="1" x14ac:dyDescent="0.35">
      <c r="B30" s="65" t="s">
        <v>25</v>
      </c>
      <c r="C30" s="66"/>
      <c r="D30" s="67"/>
      <c r="E30" s="67"/>
      <c r="F30" s="68"/>
      <c r="G30" s="68"/>
    </row>
    <row r="31" spans="2:7" ht="24" customHeight="1" x14ac:dyDescent="0.35">
      <c r="B31" s="130" t="s">
        <v>15</v>
      </c>
      <c r="C31" s="131" t="s">
        <v>16</v>
      </c>
      <c r="D31" s="131" t="s">
        <v>17</v>
      </c>
      <c r="E31" s="130" t="s">
        <v>18</v>
      </c>
      <c r="F31" s="131" t="s">
        <v>19</v>
      </c>
      <c r="G31" s="130" t="s">
        <v>20</v>
      </c>
    </row>
    <row r="32" spans="2:7" ht="12" customHeight="1" x14ac:dyDescent="0.35">
      <c r="B32" s="69"/>
      <c r="C32" s="70"/>
      <c r="D32" s="70"/>
      <c r="E32" s="70"/>
      <c r="F32" s="69"/>
      <c r="G32" s="69"/>
    </row>
    <row r="33" spans="2:7" ht="12" customHeight="1" x14ac:dyDescent="0.35">
      <c r="B33" s="71" t="s">
        <v>26</v>
      </c>
      <c r="C33" s="72"/>
      <c r="D33" s="72"/>
      <c r="E33" s="72"/>
      <c r="F33" s="73"/>
      <c r="G33" s="73">
        <f ca="1">SUM(G32:G33)</f>
        <v>0</v>
      </c>
    </row>
    <row r="34" spans="2:7" ht="12" customHeight="1" x14ac:dyDescent="0.35">
      <c r="B34" s="74"/>
      <c r="C34" s="75"/>
      <c r="D34" s="75"/>
      <c r="E34" s="75"/>
      <c r="F34" s="76"/>
      <c r="G34" s="76"/>
    </row>
    <row r="35" spans="2:7" ht="12" customHeight="1" x14ac:dyDescent="0.35">
      <c r="B35" s="65" t="s">
        <v>27</v>
      </c>
      <c r="C35" s="66"/>
      <c r="D35" s="67"/>
      <c r="E35" s="67"/>
      <c r="F35" s="68"/>
      <c r="G35" s="68"/>
    </row>
    <row r="36" spans="2:7" ht="24" customHeight="1" x14ac:dyDescent="0.35">
      <c r="B36" s="132" t="s">
        <v>15</v>
      </c>
      <c r="C36" s="132" t="s">
        <v>16</v>
      </c>
      <c r="D36" s="132" t="s">
        <v>17</v>
      </c>
      <c r="E36" s="132" t="s">
        <v>18</v>
      </c>
      <c r="F36" s="133" t="s">
        <v>19</v>
      </c>
      <c r="G36" s="132" t="s">
        <v>20</v>
      </c>
    </row>
    <row r="37" spans="2:7" ht="12.75" customHeight="1" x14ac:dyDescent="0.35">
      <c r="B37" s="20" t="s">
        <v>29</v>
      </c>
      <c r="C37" s="21" t="s">
        <v>28</v>
      </c>
      <c r="D37" s="22">
        <v>0.5</v>
      </c>
      <c r="E37" s="23" t="s">
        <v>77</v>
      </c>
      <c r="F37" s="24">
        <v>240000</v>
      </c>
      <c r="G37" s="24">
        <f>+D37*F37</f>
        <v>120000</v>
      </c>
    </row>
    <row r="38" spans="2:7" ht="12.75" customHeight="1" x14ac:dyDescent="0.35">
      <c r="B38" s="20" t="s">
        <v>81</v>
      </c>
      <c r="C38" s="21" t="s">
        <v>28</v>
      </c>
      <c r="D38" s="22">
        <v>0.5</v>
      </c>
      <c r="E38" s="23" t="s">
        <v>77</v>
      </c>
      <c r="F38" s="24">
        <v>240000</v>
      </c>
      <c r="G38" s="24">
        <f>+D38*F38</f>
        <v>120000</v>
      </c>
    </row>
    <row r="39" spans="2:7" ht="12.75" customHeight="1" x14ac:dyDescent="0.35">
      <c r="B39" s="16" t="s">
        <v>30</v>
      </c>
      <c r="C39" s="17"/>
      <c r="D39" s="17"/>
      <c r="E39" s="17"/>
      <c r="F39" s="18"/>
      <c r="G39" s="19">
        <f>SUM(G37:G38)</f>
        <v>240000</v>
      </c>
    </row>
    <row r="40" spans="2:7" ht="12" customHeight="1" x14ac:dyDescent="0.35">
      <c r="B40" s="74"/>
      <c r="C40" s="75"/>
      <c r="D40" s="75"/>
      <c r="E40" s="75"/>
      <c r="F40" s="76"/>
      <c r="G40" s="76"/>
    </row>
    <row r="41" spans="2:7" ht="12" customHeight="1" x14ac:dyDescent="0.35">
      <c r="B41" s="65" t="s">
        <v>31</v>
      </c>
      <c r="C41" s="66"/>
      <c r="D41" s="67"/>
      <c r="E41" s="67"/>
      <c r="F41" s="68"/>
      <c r="G41" s="68"/>
    </row>
    <row r="42" spans="2:7" ht="24" customHeight="1" x14ac:dyDescent="0.35">
      <c r="B42" s="134" t="s">
        <v>32</v>
      </c>
      <c r="C42" s="134" t="s">
        <v>33</v>
      </c>
      <c r="D42" s="134" t="s">
        <v>34</v>
      </c>
      <c r="E42" s="134" t="s">
        <v>18</v>
      </c>
      <c r="F42" s="134" t="s">
        <v>19</v>
      </c>
      <c r="G42" s="134" t="s">
        <v>20</v>
      </c>
    </row>
    <row r="43" spans="2:7" ht="12.75" customHeight="1" x14ac:dyDescent="0.35">
      <c r="B43" s="38" t="s">
        <v>35</v>
      </c>
      <c r="C43" s="39"/>
      <c r="D43" s="39"/>
      <c r="E43" s="39"/>
      <c r="F43" s="39"/>
      <c r="G43" s="39"/>
    </row>
    <row r="44" spans="2:7" ht="12.75" customHeight="1" x14ac:dyDescent="0.35">
      <c r="B44" s="32" t="s">
        <v>36</v>
      </c>
      <c r="C44" s="40" t="s">
        <v>82</v>
      </c>
      <c r="D44" s="41">
        <v>2500</v>
      </c>
      <c r="E44" s="40" t="s">
        <v>83</v>
      </c>
      <c r="F44" s="29">
        <v>1600</v>
      </c>
      <c r="G44" s="9">
        <f>+F44*D44</f>
        <v>4000000</v>
      </c>
    </row>
    <row r="45" spans="2:7" ht="12.75" customHeight="1" x14ac:dyDescent="0.35">
      <c r="B45" s="42" t="s">
        <v>37</v>
      </c>
      <c r="C45" s="10"/>
      <c r="D45" s="33"/>
      <c r="E45" s="10"/>
      <c r="F45" s="29"/>
      <c r="G45" s="9"/>
    </row>
    <row r="46" spans="2:7" ht="12.75" customHeight="1" x14ac:dyDescent="0.35">
      <c r="B46" s="32" t="s">
        <v>38</v>
      </c>
      <c r="C46" s="40" t="s">
        <v>84</v>
      </c>
      <c r="D46" s="41">
        <v>40</v>
      </c>
      <c r="E46" s="40" t="s">
        <v>77</v>
      </c>
      <c r="F46" s="29">
        <v>30000</v>
      </c>
      <c r="G46" s="9">
        <f t="shared" ref="G46:G59" si="1">+F46*D46</f>
        <v>1200000</v>
      </c>
    </row>
    <row r="47" spans="2:7" ht="12.75" customHeight="1" x14ac:dyDescent="0.35">
      <c r="B47" s="32" t="s">
        <v>85</v>
      </c>
      <c r="C47" s="40" t="s">
        <v>84</v>
      </c>
      <c r="D47" s="41">
        <v>14</v>
      </c>
      <c r="E47" s="40" t="s">
        <v>77</v>
      </c>
      <c r="F47" s="29">
        <v>42000</v>
      </c>
      <c r="G47" s="9">
        <f t="shared" si="1"/>
        <v>588000</v>
      </c>
    </row>
    <row r="48" spans="2:7" ht="12.75" customHeight="1" x14ac:dyDescent="0.35">
      <c r="B48" s="32" t="s">
        <v>113</v>
      </c>
      <c r="C48" s="40" t="s">
        <v>84</v>
      </c>
      <c r="D48" s="41">
        <v>8</v>
      </c>
      <c r="E48" s="40" t="s">
        <v>77</v>
      </c>
      <c r="F48" s="29">
        <v>42500</v>
      </c>
      <c r="G48" s="9">
        <f t="shared" si="1"/>
        <v>340000</v>
      </c>
    </row>
    <row r="49" spans="2:7" ht="12.75" customHeight="1" x14ac:dyDescent="0.35">
      <c r="B49" s="32" t="s">
        <v>86</v>
      </c>
      <c r="C49" s="40" t="s">
        <v>84</v>
      </c>
      <c r="D49" s="41">
        <v>7</v>
      </c>
      <c r="E49" s="40" t="s">
        <v>87</v>
      </c>
      <c r="F49" s="29">
        <v>52000</v>
      </c>
      <c r="G49" s="9">
        <f t="shared" si="1"/>
        <v>364000</v>
      </c>
    </row>
    <row r="50" spans="2:7" ht="12.75" customHeight="1" x14ac:dyDescent="0.35">
      <c r="B50" s="32" t="s">
        <v>109</v>
      </c>
      <c r="C50" s="40" t="s">
        <v>88</v>
      </c>
      <c r="D50" s="41">
        <v>720</v>
      </c>
      <c r="E50" s="40" t="s">
        <v>77</v>
      </c>
      <c r="F50" s="29">
        <v>3500</v>
      </c>
      <c r="G50" s="9">
        <f t="shared" si="1"/>
        <v>2520000</v>
      </c>
    </row>
    <row r="51" spans="2:7" ht="12.75" customHeight="1" x14ac:dyDescent="0.35">
      <c r="B51" s="42" t="s">
        <v>93</v>
      </c>
      <c r="C51" s="40"/>
      <c r="D51" s="41"/>
      <c r="E51" s="40"/>
      <c r="F51" s="29"/>
      <c r="G51" s="9"/>
    </row>
    <row r="52" spans="2:7" ht="12.75" customHeight="1" x14ac:dyDescent="0.35">
      <c r="B52" s="32" t="s">
        <v>103</v>
      </c>
      <c r="C52" s="40" t="s">
        <v>104</v>
      </c>
      <c r="D52" s="41">
        <v>4</v>
      </c>
      <c r="E52" s="40" t="s">
        <v>94</v>
      </c>
      <c r="F52" s="29">
        <v>22700</v>
      </c>
      <c r="G52" s="9">
        <f t="shared" si="1"/>
        <v>90800</v>
      </c>
    </row>
    <row r="53" spans="2:7" ht="12.75" customHeight="1" x14ac:dyDescent="0.35">
      <c r="B53" s="42" t="s">
        <v>39</v>
      </c>
      <c r="C53" s="10"/>
      <c r="D53" s="33"/>
      <c r="E53" s="10"/>
      <c r="F53" s="29"/>
      <c r="G53" s="9"/>
    </row>
    <row r="54" spans="2:7" ht="12.75" customHeight="1" x14ac:dyDescent="0.35">
      <c r="B54" s="32" t="s">
        <v>89</v>
      </c>
      <c r="C54" s="40" t="s">
        <v>82</v>
      </c>
      <c r="D54" s="41">
        <v>8</v>
      </c>
      <c r="E54" s="40" t="s">
        <v>77</v>
      </c>
      <c r="F54" s="29">
        <v>39500</v>
      </c>
      <c r="G54" s="9">
        <f t="shared" si="1"/>
        <v>316000</v>
      </c>
    </row>
    <row r="55" spans="2:7" ht="12.75" customHeight="1" x14ac:dyDescent="0.35">
      <c r="B55" s="32" t="s">
        <v>90</v>
      </c>
      <c r="C55" s="40" t="s">
        <v>104</v>
      </c>
      <c r="D55" s="41">
        <v>4</v>
      </c>
      <c r="E55" s="40" t="s">
        <v>78</v>
      </c>
      <c r="F55" s="29">
        <v>54000</v>
      </c>
      <c r="G55" s="9">
        <f t="shared" si="1"/>
        <v>216000</v>
      </c>
    </row>
    <row r="56" spans="2:7" ht="12.75" customHeight="1" x14ac:dyDescent="0.35">
      <c r="B56" s="42" t="s">
        <v>40</v>
      </c>
      <c r="C56" s="10"/>
      <c r="D56" s="33"/>
      <c r="E56" s="10"/>
      <c r="F56" s="29"/>
      <c r="G56" s="9"/>
    </row>
    <row r="57" spans="2:7" ht="13" customHeight="1" x14ac:dyDescent="0.35">
      <c r="B57" s="43" t="s">
        <v>91</v>
      </c>
      <c r="C57" s="44" t="s">
        <v>104</v>
      </c>
      <c r="D57" s="45">
        <v>3</v>
      </c>
      <c r="E57" s="44" t="s">
        <v>92</v>
      </c>
      <c r="F57" s="46">
        <v>38500</v>
      </c>
      <c r="G57" s="9">
        <f t="shared" si="1"/>
        <v>115500</v>
      </c>
    </row>
    <row r="58" spans="2:7" ht="13" customHeight="1" x14ac:dyDescent="0.35">
      <c r="B58" s="47" t="s">
        <v>105</v>
      </c>
      <c r="C58" s="44"/>
      <c r="D58" s="45"/>
      <c r="E58" s="44"/>
      <c r="F58" s="46"/>
      <c r="G58" s="9"/>
    </row>
    <row r="59" spans="2:7" ht="13" customHeight="1" x14ac:dyDescent="0.35">
      <c r="B59" s="43" t="s">
        <v>112</v>
      </c>
      <c r="C59" s="44" t="s">
        <v>104</v>
      </c>
      <c r="D59" s="45">
        <v>2</v>
      </c>
      <c r="E59" s="44" t="s">
        <v>77</v>
      </c>
      <c r="F59" s="46">
        <v>329500</v>
      </c>
      <c r="G59" s="9">
        <f t="shared" si="1"/>
        <v>659000</v>
      </c>
    </row>
    <row r="60" spans="2:7" ht="13.5" customHeight="1" x14ac:dyDescent="0.35">
      <c r="B60" s="71" t="s">
        <v>41</v>
      </c>
      <c r="C60" s="72"/>
      <c r="D60" s="72"/>
      <c r="E60" s="72"/>
      <c r="F60" s="73"/>
      <c r="G60" s="77">
        <f>SUM(G43:G59)</f>
        <v>10409300</v>
      </c>
    </row>
    <row r="61" spans="2:7" ht="12" customHeight="1" x14ac:dyDescent="0.35">
      <c r="B61" s="74"/>
      <c r="C61" s="75"/>
      <c r="D61" s="75"/>
      <c r="E61" s="78"/>
      <c r="F61" s="76"/>
      <c r="G61" s="76"/>
    </row>
    <row r="62" spans="2:7" ht="12" customHeight="1" x14ac:dyDescent="0.35">
      <c r="B62" s="65" t="s">
        <v>42</v>
      </c>
      <c r="C62" s="66"/>
      <c r="D62" s="67"/>
      <c r="E62" s="67"/>
      <c r="F62" s="68"/>
      <c r="G62" s="68"/>
    </row>
    <row r="63" spans="2:7" ht="24" customHeight="1" x14ac:dyDescent="0.35">
      <c r="B63" s="135" t="s">
        <v>43</v>
      </c>
      <c r="C63" s="134" t="s">
        <v>33</v>
      </c>
      <c r="D63" s="134" t="s">
        <v>34</v>
      </c>
      <c r="E63" s="135" t="s">
        <v>18</v>
      </c>
      <c r="F63" s="134" t="s">
        <v>19</v>
      </c>
      <c r="G63" s="135" t="s">
        <v>20</v>
      </c>
    </row>
    <row r="64" spans="2:7" ht="12.75" customHeight="1" x14ac:dyDescent="0.35">
      <c r="B64" s="48"/>
      <c r="C64" s="49"/>
      <c r="D64" s="29"/>
      <c r="E64" s="50"/>
      <c r="F64" s="51"/>
      <c r="G64" s="29"/>
    </row>
    <row r="65" spans="2:7" ht="19.5" customHeight="1" x14ac:dyDescent="0.35">
      <c r="B65" s="12" t="s">
        <v>44</v>
      </c>
      <c r="C65" s="10"/>
      <c r="D65" s="9"/>
      <c r="E65" s="13"/>
      <c r="F65" s="11"/>
      <c r="G65" s="9"/>
    </row>
    <row r="66" spans="2:7" ht="13.5" customHeight="1" x14ac:dyDescent="0.35">
      <c r="B66" s="79" t="s">
        <v>45</v>
      </c>
      <c r="C66" s="80"/>
      <c r="D66" s="80"/>
      <c r="E66" s="80"/>
      <c r="F66" s="81"/>
      <c r="G66" s="82">
        <f>SUM(G64)</f>
        <v>0</v>
      </c>
    </row>
    <row r="67" spans="2:7" ht="12" customHeight="1" x14ac:dyDescent="0.35">
      <c r="B67" s="83"/>
      <c r="C67" s="83"/>
      <c r="D67" s="83"/>
      <c r="E67" s="83"/>
      <c r="F67" s="84"/>
      <c r="G67" s="84"/>
    </row>
    <row r="68" spans="2:7" ht="12" customHeight="1" x14ac:dyDescent="0.35">
      <c r="B68" s="136" t="s">
        <v>46</v>
      </c>
      <c r="C68" s="137"/>
      <c r="D68" s="137"/>
      <c r="E68" s="137"/>
      <c r="F68" s="137"/>
      <c r="G68" s="138">
        <f>G28+G39+G60+G66</f>
        <v>12741800</v>
      </c>
    </row>
    <row r="69" spans="2:7" ht="12" customHeight="1" x14ac:dyDescent="0.35">
      <c r="B69" s="139" t="s">
        <v>47</v>
      </c>
      <c r="C69" s="140"/>
      <c r="D69" s="140"/>
      <c r="E69" s="140"/>
      <c r="F69" s="140"/>
      <c r="G69" s="141">
        <f>G68*0.05</f>
        <v>637090</v>
      </c>
    </row>
    <row r="70" spans="2:7" ht="12" customHeight="1" x14ac:dyDescent="0.35">
      <c r="B70" s="142" t="s">
        <v>48</v>
      </c>
      <c r="C70" s="143"/>
      <c r="D70" s="143"/>
      <c r="E70" s="143"/>
      <c r="F70" s="143"/>
      <c r="G70" s="144">
        <f>G69+G68</f>
        <v>13378890</v>
      </c>
    </row>
    <row r="71" spans="2:7" ht="12" customHeight="1" x14ac:dyDescent="0.35">
      <c r="B71" s="139" t="s">
        <v>49</v>
      </c>
      <c r="C71" s="140"/>
      <c r="D71" s="140"/>
      <c r="E71" s="140"/>
      <c r="F71" s="140"/>
      <c r="G71" s="141">
        <f>G12</f>
        <v>30600000</v>
      </c>
    </row>
    <row r="72" spans="2:7" ht="12" customHeight="1" x14ac:dyDescent="0.35">
      <c r="B72" s="145" t="s">
        <v>50</v>
      </c>
      <c r="C72" s="146"/>
      <c r="D72" s="146"/>
      <c r="E72" s="146"/>
      <c r="F72" s="146"/>
      <c r="G72" s="147">
        <f>G71-G70</f>
        <v>17221110</v>
      </c>
    </row>
    <row r="73" spans="2:7" ht="12" customHeight="1" x14ac:dyDescent="0.35">
      <c r="B73" s="117" t="s">
        <v>107</v>
      </c>
      <c r="C73" s="87"/>
      <c r="D73" s="87"/>
      <c r="E73" s="87"/>
      <c r="F73" s="87"/>
      <c r="G73" s="88"/>
    </row>
    <row r="74" spans="2:7" ht="12.75" customHeight="1" thickBot="1" x14ac:dyDescent="0.4">
      <c r="B74" s="89"/>
      <c r="C74" s="87"/>
      <c r="D74" s="87"/>
      <c r="E74" s="87"/>
      <c r="F74" s="87"/>
      <c r="G74" s="88"/>
    </row>
    <row r="75" spans="2:7" ht="12" customHeight="1" x14ac:dyDescent="0.35">
      <c r="B75" s="118" t="s">
        <v>108</v>
      </c>
      <c r="C75" s="119"/>
      <c r="D75" s="119"/>
      <c r="E75" s="119"/>
      <c r="F75" s="120"/>
      <c r="G75" s="88"/>
    </row>
    <row r="76" spans="2:7" ht="12" customHeight="1" x14ac:dyDescent="0.35">
      <c r="B76" s="14" t="s">
        <v>51</v>
      </c>
      <c r="C76" s="121"/>
      <c r="D76" s="121"/>
      <c r="E76" s="121"/>
      <c r="F76" s="122"/>
      <c r="G76" s="88"/>
    </row>
    <row r="77" spans="2:7" ht="12" customHeight="1" x14ac:dyDescent="0.35">
      <c r="B77" s="14" t="s">
        <v>68</v>
      </c>
      <c r="C77" s="121"/>
      <c r="D77" s="121"/>
      <c r="E77" s="121"/>
      <c r="F77" s="122"/>
      <c r="G77" s="88"/>
    </row>
    <row r="78" spans="2:7" ht="12" customHeight="1" x14ac:dyDescent="0.35">
      <c r="B78" s="14" t="s">
        <v>69</v>
      </c>
      <c r="C78" s="121"/>
      <c r="D78" s="121"/>
      <c r="E78" s="121"/>
      <c r="F78" s="122"/>
      <c r="G78" s="88"/>
    </row>
    <row r="79" spans="2:7" ht="12" customHeight="1" x14ac:dyDescent="0.35">
      <c r="B79" s="14" t="s">
        <v>70</v>
      </c>
      <c r="C79" s="121"/>
      <c r="D79" s="121"/>
      <c r="E79" s="121"/>
      <c r="F79" s="122"/>
      <c r="G79" s="88"/>
    </row>
    <row r="80" spans="2:7" ht="12" customHeight="1" x14ac:dyDescent="0.35">
      <c r="B80" s="14" t="s">
        <v>71</v>
      </c>
      <c r="C80" s="121"/>
      <c r="D80" s="121"/>
      <c r="E80" s="121"/>
      <c r="F80" s="122"/>
      <c r="G80" s="88"/>
    </row>
    <row r="81" spans="2:7" ht="12" customHeight="1" x14ac:dyDescent="0.35">
      <c r="B81" s="14" t="s">
        <v>72</v>
      </c>
      <c r="C81" s="121"/>
      <c r="D81" s="121"/>
      <c r="E81" s="121"/>
      <c r="F81" s="122"/>
      <c r="G81" s="88"/>
    </row>
    <row r="82" spans="2:7" ht="12" customHeight="1" x14ac:dyDescent="0.35">
      <c r="B82" s="14" t="s">
        <v>96</v>
      </c>
      <c r="C82" s="121"/>
      <c r="D82" s="121"/>
      <c r="E82" s="121"/>
      <c r="F82" s="122"/>
      <c r="G82" s="88"/>
    </row>
    <row r="83" spans="2:7" ht="12" customHeight="1" thickBot="1" x14ac:dyDescent="0.4">
      <c r="B83" s="15" t="s">
        <v>95</v>
      </c>
      <c r="C83" s="123"/>
      <c r="D83" s="123"/>
      <c r="E83" s="123"/>
      <c r="F83" s="124"/>
      <c r="G83" s="88"/>
    </row>
    <row r="84" spans="2:7" ht="12.75" customHeight="1" thickBot="1" x14ac:dyDescent="0.4">
      <c r="B84" s="86"/>
      <c r="C84" s="85"/>
      <c r="D84" s="85"/>
      <c r="E84" s="85"/>
      <c r="F84" s="85"/>
      <c r="G84" s="88"/>
    </row>
    <row r="85" spans="2:7" ht="15" customHeight="1" thickBot="1" x14ac:dyDescent="0.4">
      <c r="B85" s="148" t="s">
        <v>52</v>
      </c>
      <c r="C85" s="149"/>
      <c r="D85" s="97"/>
      <c r="E85" s="90"/>
      <c r="F85" s="90"/>
      <c r="G85" s="88"/>
    </row>
    <row r="86" spans="2:7" ht="12" customHeight="1" x14ac:dyDescent="0.35">
      <c r="B86" s="98" t="s">
        <v>43</v>
      </c>
      <c r="C86" s="99" t="s">
        <v>53</v>
      </c>
      <c r="D86" s="100" t="s">
        <v>54</v>
      </c>
      <c r="E86" s="90"/>
      <c r="F86" s="90"/>
      <c r="G86" s="88"/>
    </row>
    <row r="87" spans="2:7" ht="12" customHeight="1" x14ac:dyDescent="0.35">
      <c r="B87" s="101" t="s">
        <v>55</v>
      </c>
      <c r="C87" s="102">
        <f>+G28</f>
        <v>2092500</v>
      </c>
      <c r="D87" s="103">
        <f>(C87/C93)</f>
        <v>0.15640310967501789</v>
      </c>
      <c r="E87" s="90"/>
      <c r="F87" s="90"/>
      <c r="G87" s="88"/>
    </row>
    <row r="88" spans="2:7" ht="12" customHeight="1" x14ac:dyDescent="0.35">
      <c r="B88" s="101" t="s">
        <v>56</v>
      </c>
      <c r="C88" s="104">
        <v>0</v>
      </c>
      <c r="D88" s="103">
        <v>0</v>
      </c>
      <c r="E88" s="90"/>
      <c r="F88" s="90"/>
      <c r="G88" s="88"/>
    </row>
    <row r="89" spans="2:7" ht="12" customHeight="1" x14ac:dyDescent="0.35">
      <c r="B89" s="101" t="s">
        <v>57</v>
      </c>
      <c r="C89" s="102">
        <f>+G39</f>
        <v>240000</v>
      </c>
      <c r="D89" s="103">
        <f>(C89/C93)</f>
        <v>1.7938707919715313E-2</v>
      </c>
      <c r="E89" s="90"/>
      <c r="F89" s="90"/>
      <c r="G89" s="88"/>
    </row>
    <row r="90" spans="2:7" ht="12" customHeight="1" x14ac:dyDescent="0.35">
      <c r="B90" s="101" t="s">
        <v>32</v>
      </c>
      <c r="C90" s="102">
        <f>+G60</f>
        <v>10409300</v>
      </c>
      <c r="D90" s="103">
        <f>(C90/C93)</f>
        <v>0.77803913478621922</v>
      </c>
      <c r="E90" s="90"/>
      <c r="F90" s="90"/>
      <c r="G90" s="88"/>
    </row>
    <row r="91" spans="2:7" ht="12" customHeight="1" x14ac:dyDescent="0.35">
      <c r="B91" s="101" t="s">
        <v>58</v>
      </c>
      <c r="C91" s="105">
        <f>+G66</f>
        <v>0</v>
      </c>
      <c r="D91" s="103">
        <f>(C91/C93)</f>
        <v>0</v>
      </c>
      <c r="E91" s="91"/>
      <c r="F91" s="91"/>
      <c r="G91" s="88"/>
    </row>
    <row r="92" spans="2:7" ht="12" customHeight="1" x14ac:dyDescent="0.35">
      <c r="B92" s="101" t="s">
        <v>59</v>
      </c>
      <c r="C92" s="105">
        <f>+G69</f>
        <v>637090</v>
      </c>
      <c r="D92" s="103">
        <f>(C92/C93)</f>
        <v>4.7619047619047616E-2</v>
      </c>
      <c r="E92" s="91"/>
      <c r="F92" s="91"/>
      <c r="G92" s="88"/>
    </row>
    <row r="93" spans="2:7" ht="12.75" customHeight="1" thickBot="1" x14ac:dyDescent="0.4">
      <c r="B93" s="106" t="s">
        <v>60</v>
      </c>
      <c r="C93" s="107">
        <f>SUM(C87:C92)</f>
        <v>13378890</v>
      </c>
      <c r="D93" s="108">
        <f>SUM(D87:D92)</f>
        <v>1</v>
      </c>
      <c r="E93" s="91"/>
      <c r="F93" s="91"/>
      <c r="G93" s="88"/>
    </row>
    <row r="94" spans="2:7" ht="12" customHeight="1" x14ac:dyDescent="0.35">
      <c r="B94" s="89"/>
      <c r="C94" s="87"/>
      <c r="D94" s="87"/>
      <c r="E94" s="87"/>
      <c r="F94" s="87"/>
      <c r="G94" s="88"/>
    </row>
    <row r="95" spans="2:7" ht="12.75" customHeight="1" thickBot="1" x14ac:dyDescent="0.4">
      <c r="B95" s="92"/>
      <c r="C95" s="87"/>
      <c r="D95" s="87"/>
      <c r="E95" s="87"/>
      <c r="F95" s="87"/>
      <c r="G95" s="88"/>
    </row>
    <row r="96" spans="2:7" ht="12" customHeight="1" thickBot="1" x14ac:dyDescent="0.4">
      <c r="B96" s="109"/>
      <c r="C96" s="110" t="s">
        <v>106</v>
      </c>
      <c r="D96" s="111"/>
      <c r="E96" s="112"/>
      <c r="F96" s="91"/>
      <c r="G96" s="88"/>
    </row>
    <row r="97" spans="2:7" ht="12" customHeight="1" x14ac:dyDescent="0.35">
      <c r="B97" s="113" t="s">
        <v>100</v>
      </c>
      <c r="C97" s="114">
        <f>+E97*(1-0.3)</f>
        <v>1190</v>
      </c>
      <c r="D97" s="114">
        <f>+E97*(1-0.2)</f>
        <v>1360</v>
      </c>
      <c r="E97" s="115">
        <v>1700</v>
      </c>
      <c r="F97" s="93"/>
      <c r="G97" s="94"/>
    </row>
    <row r="98" spans="2:7" ht="12.75" customHeight="1" thickBot="1" x14ac:dyDescent="0.4">
      <c r="B98" s="106" t="s">
        <v>101</v>
      </c>
      <c r="C98" s="107">
        <f>(G70/C97)</f>
        <v>11242.764705882353</v>
      </c>
      <c r="D98" s="107">
        <f>(G70/D97)</f>
        <v>9837.4191176470595</v>
      </c>
      <c r="E98" s="116">
        <f>(G70/E97)</f>
        <v>7869.9352941176467</v>
      </c>
      <c r="F98" s="93"/>
      <c r="G98" s="94"/>
    </row>
    <row r="99" spans="2:7" ht="15.65" customHeight="1" x14ac:dyDescent="0.35">
      <c r="B99" s="95" t="s">
        <v>61</v>
      </c>
      <c r="C99" s="85"/>
      <c r="D99" s="85"/>
      <c r="E99" s="85"/>
      <c r="F99" s="85"/>
      <c r="G99" s="85"/>
    </row>
    <row r="100" spans="2:7" ht="11.25" customHeight="1" x14ac:dyDescent="0.35">
      <c r="B100" s="96"/>
      <c r="C100" s="96"/>
      <c r="D100" s="96"/>
      <c r="E100" s="96"/>
      <c r="F100" s="96"/>
      <c r="G100" s="96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5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Blanco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2022-01-10T16:33:35Z</cp:lastPrinted>
  <dcterms:created xsi:type="dcterms:W3CDTF">2020-11-27T12:49:26Z</dcterms:created>
  <dcterms:modified xsi:type="dcterms:W3CDTF">2023-01-24T14:06:15Z</dcterms:modified>
</cp:coreProperties>
</file>