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AJO" sheetId="4" r:id="rId1"/>
    <sheet name="Hoja1" sheetId="1" state="hidden" r:id="rId2"/>
    <sheet name="Hoja2" sheetId="2" state="hidden" r:id="rId3"/>
    <sheet name="Hoja3" sheetId="3" state="hidden" r:id="rId4"/>
  </sheets>
  <calcPr calcId="162913"/>
</workbook>
</file>

<file path=xl/calcChain.xml><?xml version="1.0" encoding="utf-8"?>
<calcChain xmlns="http://schemas.openxmlformats.org/spreadsheetml/2006/main">
  <c r="G5" i="4" l="1"/>
  <c r="G30" i="4" l="1"/>
  <c r="G29" i="4"/>
  <c r="G44" i="4" l="1"/>
  <c r="G42" i="4"/>
  <c r="G40" i="4"/>
  <c r="G39" i="4"/>
  <c r="G38" i="4"/>
  <c r="G37" i="4"/>
  <c r="G35" i="4"/>
  <c r="G31" i="4"/>
  <c r="G19" i="4"/>
  <c r="G18" i="4"/>
  <c r="G17" i="4"/>
  <c r="G16" i="4"/>
  <c r="G15" i="4"/>
  <c r="G14" i="4"/>
  <c r="G55" i="4"/>
  <c r="G20" i="4" l="1"/>
  <c r="G45" i="4"/>
  <c r="G52" i="4" l="1"/>
  <c r="G53" i="4" s="1"/>
  <c r="G54" i="4" s="1"/>
  <c r="G56" i="4" s="1"/>
</calcChain>
</file>

<file path=xl/sharedStrings.xml><?xml version="1.0" encoding="utf-8"?>
<sst xmlns="http://schemas.openxmlformats.org/spreadsheetml/2006/main" count="126" uniqueCount="87">
  <si>
    <t>RUBRO O CULTIVO</t>
  </si>
  <si>
    <t>VARIEDAD</t>
  </si>
  <si>
    <t>BLANDINO (CHILOTE)</t>
  </si>
  <si>
    <t>FECHA ESTIMADA  PRECIO VENTA</t>
  </si>
  <si>
    <t>NIVEL TECNOLÓGICO</t>
  </si>
  <si>
    <t xml:space="preserve">MEDIO </t>
  </si>
  <si>
    <t>REGIÓN</t>
  </si>
  <si>
    <t>LOS LAGOS</t>
  </si>
  <si>
    <t>INGRESO ESPERADO, CON IVA ($)</t>
  </si>
  <si>
    <t>ÁREA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</si>
  <si>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</si>
  <si>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</si>
  <si>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</si>
  <si>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</si>
  <si>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</si>
  <si>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</si>
  <si>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COSTOS DIRECTOS DE PRODUCCION POR 1.000 M2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</si>
  <si>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</si>
  <si>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</si>
  <si>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</si>
  <si>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</si>
  <si>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</si>
  <si>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</si>
  <si>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</si>
  <si>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 semillas</t>
  </si>
  <si>
    <t>JH</t>
  </si>
  <si>
    <t>Abril</t>
  </si>
  <si>
    <t>Siembra Manual</t>
  </si>
  <si>
    <t>Mezcla Fertilizante  y otros</t>
  </si>
  <si>
    <t>Aplicación Biocidas (3)</t>
  </si>
  <si>
    <t>Sep-Oct</t>
  </si>
  <si>
    <t>Aporca, limpias, fertilizaciones</t>
  </si>
  <si>
    <t>Jun-Oct</t>
  </si>
  <si>
    <t>Cosecha y recolección</t>
  </si>
  <si>
    <t>Ene-Feb</t>
  </si>
  <si>
    <t>Subtotal Jornadas Hombre</t>
  </si>
  <si>
    <t>JORNADAS ANIMAL</t>
  </si>
  <si>
    <t>Subtotal Jornadas Animal</t>
  </si>
  <si>
    <t>MAQUINARIA</t>
  </si>
  <si>
    <t>Aradura</t>
  </si>
  <si>
    <t>JM</t>
  </si>
  <si>
    <t>Febrero</t>
  </si>
  <si>
    <t>Rastraje</t>
  </si>
  <si>
    <t>Marzo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</si>
  <si>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</si>
  <si>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</si>
  <si>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</si>
  <si>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</si>
  <si>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</si>
  <si>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</si>
  <si>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</si>
  <si>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</si>
  <si>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Abr-Ago-Oct</t>
  </si>
  <si>
    <t>HERBICIDA</t>
  </si>
  <si>
    <t>Linurox</t>
  </si>
  <si>
    <t>FUNGICIDA</t>
  </si>
  <si>
    <t>Moxan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</si>
  <si>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</si>
  <si>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</si>
  <si>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</si>
  <si>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</si>
  <si>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</si>
  <si>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</si>
  <si>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</si>
  <si>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</si>
  <si>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</si>
  <si>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</si>
  <si>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</si>
  <si>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</si>
  <si>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</si>
  <si>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</si>
  <si>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</si>
  <si>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</si>
  <si>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</si>
  <si>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AJO AIRE LIBRE</t>
  </si>
  <si>
    <t>lt</t>
  </si>
  <si>
    <t>Nitromag  25 kgs</t>
  </si>
  <si>
    <t>Superfosfato triple 25 kgs</t>
  </si>
  <si>
    <t>Muriato de Potasio 25 kg</t>
  </si>
  <si>
    <t>Carbonato de Calcio 25 kgs</t>
  </si>
  <si>
    <t>sc</t>
  </si>
  <si>
    <t>CASTRO</t>
  </si>
  <si>
    <t>CASTRO, DALCAHUE, PUQUELDON</t>
  </si>
  <si>
    <t>PRECIO ESPERADO ($/kg)</t>
  </si>
  <si>
    <t>RENDIMIENTO (ton/1000 m2)</t>
  </si>
  <si>
    <t>Ene-Feb 2024</t>
  </si>
  <si>
    <t>HELADAS, SEQUIA, EXCESO LLUVIA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</si>
</sst>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#,##0.0"/>
    <numFmt numFmtId="169" formatCode="0.0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9"/>
      <color indexed="9"/>
      <name val="Calibri"/>
      <family val="2"/>
    </font>
    <font>
      <b/>
      <i/>
      <sz val="7"/>
      <color indexed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i/>
      <sz val="7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7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vertical="center"/>
    </xf>
    <xf numFmtId="167" fontId="5" fillId="0" borderId="1" xfId="1" applyNumberFormat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1" applyNumberFormat="1" applyFont="1" applyBorder="1" applyAlignment="1">
      <alignment vertical="center"/>
    </xf>
    <xf numFmtId="2" fontId="5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167" fontId="5" fillId="0" borderId="1" xfId="1" applyNumberFormat="1" applyFont="1" applyBorder="1" applyAlignment="1" applyProtection="1">
      <alignment vertical="center"/>
      <protection locked="0"/>
    </xf>
    <xf numFmtId="167" fontId="5" fillId="2" borderId="1" xfId="1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8" fontId="5" fillId="0" borderId="1" xfId="0" applyNumberFormat="1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168" fontId="5" fillId="0" borderId="1" xfId="0" applyNumberFormat="1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167" fontId="9" fillId="4" borderId="6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7" fontId="10" fillId="0" borderId="0" xfId="1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/>
    </xf>
    <xf numFmtId="167" fontId="11" fillId="4" borderId="1" xfId="1" applyNumberFormat="1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169" fontId="13" fillId="4" borderId="12" xfId="9" applyNumberFormat="1" applyFont="1" applyFill="1" applyBorder="1" applyAlignment="1">
      <alignment horizontal="center" vertical="center"/>
    </xf>
    <xf numFmtId="170" fontId="13" fillId="4" borderId="12" xfId="9" applyNumberFormat="1" applyFont="1" applyFill="1" applyBorder="1" applyAlignment="1">
      <alignment vertical="center"/>
    </xf>
    <xf numFmtId="167" fontId="15" fillId="0" borderId="1" xfId="1" applyNumberFormat="1" applyFont="1" applyBorder="1" applyAlignment="1" applyProtection="1">
      <alignment vertical="center"/>
    </xf>
    <xf numFmtId="0" fontId="1" fillId="5" borderId="1" xfId="0" applyFont="1" applyFill="1" applyBorder="1" applyAlignment="1">
      <alignment horizontal="right" vertical="center"/>
    </xf>
    <xf numFmtId="17" fontId="1" fillId="5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0" fillId="5" borderId="0" xfId="0" applyFont="1" applyFill="1" applyBorder="1" applyAlignment="1">
      <alignment vertical="center"/>
    </xf>
    <xf numFmtId="167" fontId="15" fillId="5" borderId="1" xfId="1" applyNumberFormat="1" applyFont="1" applyFill="1" applyBorder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10" fillId="5" borderId="0" xfId="1" applyNumberFormat="1" applyFont="1" applyFill="1" applyBorder="1" applyAlignment="1">
      <alignment horizontal="right" vertical="center"/>
    </xf>
    <xf numFmtId="167" fontId="1" fillId="5" borderId="1" xfId="1" applyNumberFormat="1" applyFont="1" applyFill="1" applyBorder="1" applyAlignment="1">
      <alignment vertical="center"/>
    </xf>
    <xf numFmtId="167" fontId="5" fillId="5" borderId="1" xfId="1" applyNumberFormat="1" applyFont="1" applyFill="1" applyBorder="1" applyAlignment="1">
      <alignment vertical="center"/>
    </xf>
    <xf numFmtId="0" fontId="0" fillId="5" borderId="0" xfId="0" applyFill="1"/>
    <xf numFmtId="167" fontId="15" fillId="4" borderId="10" xfId="1" applyNumberFormat="1" applyFont="1" applyFill="1" applyBorder="1" applyAlignment="1">
      <alignment horizontal="right" vertical="center"/>
    </xf>
    <xf numFmtId="167" fontId="14" fillId="4" borderId="1" xfId="1" applyNumberFormat="1" applyFont="1" applyFill="1" applyBorder="1" applyAlignment="1">
      <alignment horizontal="right" vertical="center"/>
    </xf>
    <xf numFmtId="0" fontId="12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center" vertical="center"/>
    </xf>
    <xf numFmtId="169" fontId="13" fillId="6" borderId="12" xfId="9" applyNumberFormat="1" applyFont="1" applyFill="1" applyBorder="1" applyAlignment="1">
      <alignment horizontal="center" vertical="center"/>
    </xf>
    <xf numFmtId="170" fontId="13" fillId="6" borderId="12" xfId="9" applyNumberFormat="1" applyFont="1" applyFill="1" applyBorder="1" applyAlignment="1">
      <alignment vertical="center"/>
    </xf>
    <xf numFmtId="170" fontId="13" fillId="6" borderId="13" xfId="9" applyNumberFormat="1" applyFont="1" applyFill="1" applyBorder="1" applyAlignment="1">
      <alignment vertical="center"/>
    </xf>
    <xf numFmtId="170" fontId="13" fillId="4" borderId="13" xfId="9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</cellXfs>
  <cellStyles count="10">
    <cellStyle name="Millares" xfId="9" builtinId="3"/>
    <cellStyle name="Millares 2" xfId="1"/>
    <cellStyle name="Millares 4" xfId="2"/>
    <cellStyle name="Millares 6" xfId="3"/>
    <cellStyle name="Moneda 2" xfId="4"/>
    <cellStyle name="Normal" xfId="0" builtinId="0"/>
    <cellStyle name="Normal 2" xfId="5"/>
    <cellStyle name="Normal 4" xfId="6"/>
    <cellStyle name="Normal 4 2" xfId="7"/>
    <cellStyle name="Porcentaje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5"/>
  <sheetViews>
    <sheetView showGridLines="0" tabSelected="1" zoomScale="140" zoomScaleNormal="140" workbookViewId="0">
      <selection activeCell="H6" sqref="H6"/>
    </sheetView>
  </sheetViews>
  <sheetFormatPr baseColWidth="10" defaultRowHeight="15" x14ac:dyDescent="0.25"/>
  <cols>
    <col min="1" max="1" width="2.85546875" customWidth="1"/>
    <col min="2" max="2" width="21.5703125" customWidth="1"/>
    <col min="3" max="3" width="13.85546875" customWidth="1"/>
    <col min="7" max="7" width="11.42578125" style="67"/>
  </cols>
  <sheetData>
    <row r="2" spans="2:7" ht="15" customHeight="1" x14ac:dyDescent="0.25">
      <c r="B2" s="38" t="s">
        <v>0</v>
      </c>
      <c r="C2" s="55" t="s">
        <v>74</v>
      </c>
      <c r="D2" s="2"/>
      <c r="E2" s="84" t="s">
        <v>84</v>
      </c>
      <c r="F2" s="85"/>
      <c r="G2" s="55">
        <v>4</v>
      </c>
    </row>
    <row r="3" spans="2:7" x14ac:dyDescent="0.25">
      <c r="B3" s="3" t="s">
        <v>1</v>
      </c>
      <c r="C3" s="1" t="s">
        <v>2</v>
      </c>
      <c r="D3" s="2"/>
      <c r="E3" s="86" t="s">
        <v>3</v>
      </c>
      <c r="F3" s="86"/>
      <c r="G3" s="56" t="s">
        <v>85</v>
      </c>
    </row>
    <row r="4" spans="2:7" x14ac:dyDescent="0.25">
      <c r="B4" s="3" t="s">
        <v>4</v>
      </c>
      <c r="C4" s="1" t="s">
        <v>5</v>
      </c>
      <c r="D4" s="2"/>
      <c r="E4" s="86" t="s">
        <v>83</v>
      </c>
      <c r="F4" s="86"/>
      <c r="G4" s="57">
        <v>5000</v>
      </c>
    </row>
    <row r="5" spans="2:7" x14ac:dyDescent="0.25">
      <c r="B5" s="3" t="s">
        <v>6</v>
      </c>
      <c r="C5" s="1" t="s">
        <v>7</v>
      </c>
      <c r="D5" s="2"/>
      <c r="E5" s="86" t="s">
        <v>8</v>
      </c>
      <c r="F5" s="86"/>
      <c r="G5" s="58">
        <f>4000*G4</f>
        <v>20000000</v>
      </c>
    </row>
    <row r="6" spans="2:7" x14ac:dyDescent="0.25">
      <c r="B6" s="3" t="s">
        <v>9</v>
      </c>
      <c r="C6" s="4" t="s">
        <v>81</v>
      </c>
      <c r="D6" s="5"/>
      <c r="E6" s="86" t="s">
        <v>10</v>
      </c>
      <c r="F6" s="86"/>
      <c r="G6" s="55" t="s">
        <v>11</v>
      </c>
    </row>
    <row r="7" spans="2:7" ht="27" x14ac:dyDescent="0.25">
      <c r="B7" s="3" t="s">
        <v>12</v>
      </c>
      <c r="C7" s="80" t="s">
        <v>82</v>
      </c>
      <c r="D7" s="5"/>
      <c r="E7" s="86" t="s">
        <v>13</v>
      </c>
      <c r="F7" s="86"/>
      <c r="G7" s="56" t="s">
        <v>85</v>
      </c>
    </row>
    <row r="8" spans="2:7" ht="27" x14ac:dyDescent="0.25">
      <c r="B8" s="3" t="s">
        <v>14</v>
      </c>
      <c r="C8" s="6">
        <v>45036</v>
      </c>
      <c r="D8" s="2"/>
      <c r="E8" s="82" t="s">
        <v>15</v>
      </c>
      <c r="F8" s="82"/>
      <c r="G8" s="81" t="s">
        <v>86</v>
      </c>
    </row>
    <row r="9" spans="2:7" x14ac:dyDescent="0.25">
      <c r="B9" s="7"/>
      <c r="C9" s="8"/>
      <c r="D9" s="2"/>
      <c r="E9" s="9"/>
      <c r="F9" s="9"/>
      <c r="G9" s="59"/>
    </row>
    <row r="10" spans="2:7" x14ac:dyDescent="0.25">
      <c r="B10" s="83" t="s">
        <v>16</v>
      </c>
      <c r="C10" s="83"/>
      <c r="D10" s="83"/>
      <c r="E10" s="83"/>
      <c r="F10" s="83"/>
      <c r="G10" s="83"/>
    </row>
    <row r="11" spans="2:7" x14ac:dyDescent="0.25">
      <c r="B11" s="2"/>
      <c r="C11" s="11"/>
      <c r="D11" s="12"/>
      <c r="E11" s="13"/>
      <c r="F11" s="14"/>
      <c r="G11" s="60"/>
    </row>
    <row r="12" spans="2:7" x14ac:dyDescent="0.25">
      <c r="B12" s="39" t="s">
        <v>17</v>
      </c>
      <c r="C12" s="40"/>
      <c r="D12" s="40"/>
      <c r="E12" s="40"/>
      <c r="F12" s="40"/>
      <c r="G12" s="61"/>
    </row>
    <row r="13" spans="2:7" ht="24" x14ac:dyDescent="0.25">
      <c r="B13" s="41" t="s">
        <v>18</v>
      </c>
      <c r="C13" s="41" t="s">
        <v>19</v>
      </c>
      <c r="D13" s="41" t="s">
        <v>20</v>
      </c>
      <c r="E13" s="41" t="s">
        <v>21</v>
      </c>
      <c r="F13" s="42" t="s">
        <v>22</v>
      </c>
      <c r="G13" s="42" t="s">
        <v>23</v>
      </c>
    </row>
    <row r="14" spans="2:7" x14ac:dyDescent="0.25">
      <c r="B14" s="15" t="s">
        <v>24</v>
      </c>
      <c r="C14" s="16" t="s">
        <v>25</v>
      </c>
      <c r="D14" s="17">
        <v>1</v>
      </c>
      <c r="E14" s="18" t="s">
        <v>26</v>
      </c>
      <c r="F14" s="54">
        <v>35000</v>
      </c>
      <c r="G14" s="62">
        <f t="shared" ref="G14:G19" si="0">D14*F14</f>
        <v>35000</v>
      </c>
    </row>
    <row r="15" spans="2:7" x14ac:dyDescent="0.25">
      <c r="B15" s="15" t="s">
        <v>27</v>
      </c>
      <c r="C15" s="16" t="s">
        <v>25</v>
      </c>
      <c r="D15" s="17">
        <v>12</v>
      </c>
      <c r="E15" s="18" t="s">
        <v>26</v>
      </c>
      <c r="F15" s="54">
        <v>35000</v>
      </c>
      <c r="G15" s="62">
        <f t="shared" si="0"/>
        <v>420000</v>
      </c>
    </row>
    <row r="16" spans="2:7" x14ac:dyDescent="0.25">
      <c r="B16" s="15" t="s">
        <v>28</v>
      </c>
      <c r="C16" s="16" t="s">
        <v>25</v>
      </c>
      <c r="D16" s="17">
        <v>3</v>
      </c>
      <c r="E16" s="18" t="s">
        <v>26</v>
      </c>
      <c r="F16" s="54">
        <v>35000</v>
      </c>
      <c r="G16" s="62">
        <f t="shared" si="0"/>
        <v>105000</v>
      </c>
    </row>
    <row r="17" spans="2:7" x14ac:dyDescent="0.25">
      <c r="B17" s="15" t="s">
        <v>29</v>
      </c>
      <c r="C17" s="16" t="s">
        <v>25</v>
      </c>
      <c r="D17" s="17">
        <v>3</v>
      </c>
      <c r="E17" s="18" t="s">
        <v>30</v>
      </c>
      <c r="F17" s="54">
        <v>35000</v>
      </c>
      <c r="G17" s="62">
        <f t="shared" si="0"/>
        <v>105000</v>
      </c>
    </row>
    <row r="18" spans="2:7" x14ac:dyDescent="0.25">
      <c r="B18" s="15" t="s">
        <v>31</v>
      </c>
      <c r="C18" s="16" t="s">
        <v>25</v>
      </c>
      <c r="D18" s="17">
        <v>8</v>
      </c>
      <c r="E18" s="18" t="s">
        <v>32</v>
      </c>
      <c r="F18" s="54">
        <v>35000</v>
      </c>
      <c r="G18" s="62">
        <f t="shared" si="0"/>
        <v>280000</v>
      </c>
    </row>
    <row r="19" spans="2:7" x14ac:dyDescent="0.25">
      <c r="B19" s="15" t="s">
        <v>33</v>
      </c>
      <c r="C19" s="16" t="s">
        <v>25</v>
      </c>
      <c r="D19" s="16">
        <v>10</v>
      </c>
      <c r="E19" s="16" t="s">
        <v>34</v>
      </c>
      <c r="F19" s="54">
        <v>35000</v>
      </c>
      <c r="G19" s="62">
        <f t="shared" si="0"/>
        <v>350000</v>
      </c>
    </row>
    <row r="20" spans="2:7" x14ac:dyDescent="0.25">
      <c r="B20" s="87" t="s">
        <v>35</v>
      </c>
      <c r="C20" s="88"/>
      <c r="D20" s="88"/>
      <c r="E20" s="88"/>
      <c r="F20" s="89"/>
      <c r="G20" s="68">
        <f>SUM(G14:G19)</f>
        <v>1295000</v>
      </c>
    </row>
    <row r="21" spans="2:7" x14ac:dyDescent="0.25">
      <c r="B21" s="9"/>
      <c r="C21" s="10"/>
      <c r="D21" s="10"/>
      <c r="E21" s="10"/>
      <c r="F21" s="21"/>
      <c r="G21" s="63"/>
    </row>
    <row r="22" spans="2:7" x14ac:dyDescent="0.25">
      <c r="B22" s="39" t="s">
        <v>36</v>
      </c>
      <c r="C22" s="43"/>
      <c r="D22" s="43"/>
      <c r="E22" s="43"/>
      <c r="F22" s="44"/>
      <c r="G22" s="64"/>
    </row>
    <row r="23" spans="2:7" ht="24" x14ac:dyDescent="0.25">
      <c r="B23" s="45" t="s">
        <v>18</v>
      </c>
      <c r="C23" s="46" t="s">
        <v>19</v>
      </c>
      <c r="D23" s="46" t="s">
        <v>20</v>
      </c>
      <c r="E23" s="45" t="s">
        <v>21</v>
      </c>
      <c r="F23" s="47" t="s">
        <v>22</v>
      </c>
      <c r="G23" s="48" t="s">
        <v>23</v>
      </c>
    </row>
    <row r="24" spans="2:7" x14ac:dyDescent="0.25">
      <c r="B24" s="22"/>
      <c r="C24" s="23"/>
      <c r="D24" s="23"/>
      <c r="E24" s="23"/>
      <c r="F24" s="24"/>
      <c r="G24" s="65"/>
    </row>
    <row r="25" spans="2:7" x14ac:dyDescent="0.25">
      <c r="B25" s="90" t="s">
        <v>37</v>
      </c>
      <c r="C25" s="91"/>
      <c r="D25" s="91"/>
      <c r="E25" s="91"/>
      <c r="F25" s="92"/>
      <c r="G25" s="49"/>
    </row>
    <row r="26" spans="2:7" x14ac:dyDescent="0.25">
      <c r="B26" s="9"/>
      <c r="C26" s="10"/>
      <c r="D26" s="10"/>
      <c r="E26" s="10"/>
      <c r="F26" s="21"/>
      <c r="G26" s="63"/>
    </row>
    <row r="27" spans="2:7" x14ac:dyDescent="0.25">
      <c r="B27" s="39" t="s">
        <v>38</v>
      </c>
      <c r="C27" s="43"/>
      <c r="D27" s="43"/>
      <c r="E27" s="43"/>
      <c r="F27" s="44"/>
      <c r="G27" s="64"/>
    </row>
    <row r="28" spans="2:7" ht="24" x14ac:dyDescent="0.25">
      <c r="B28" s="45" t="s">
        <v>18</v>
      </c>
      <c r="C28" s="45" t="s">
        <v>19</v>
      </c>
      <c r="D28" s="45" t="s">
        <v>20</v>
      </c>
      <c r="E28" s="45" t="s">
        <v>21</v>
      </c>
      <c r="F28" s="47" t="s">
        <v>22</v>
      </c>
      <c r="G28" s="48" t="s">
        <v>23</v>
      </c>
    </row>
    <row r="29" spans="2:7" x14ac:dyDescent="0.25">
      <c r="B29" s="15" t="s">
        <v>39</v>
      </c>
      <c r="C29" s="16" t="s">
        <v>40</v>
      </c>
      <c r="D29" s="25">
        <v>1</v>
      </c>
      <c r="E29" s="18" t="s">
        <v>41</v>
      </c>
      <c r="F29" s="19">
        <v>320000</v>
      </c>
      <c r="G29" s="66">
        <f>+F29*D29</f>
        <v>320000</v>
      </c>
    </row>
    <row r="30" spans="2:7" x14ac:dyDescent="0.25">
      <c r="B30" s="15" t="s">
        <v>42</v>
      </c>
      <c r="C30" s="16" t="s">
        <v>40</v>
      </c>
      <c r="D30" s="25">
        <v>1</v>
      </c>
      <c r="E30" s="18" t="s">
        <v>43</v>
      </c>
      <c r="F30" s="19">
        <v>320000</v>
      </c>
      <c r="G30" s="66">
        <f>+F30*D30</f>
        <v>320000</v>
      </c>
    </row>
    <row r="31" spans="2:7" x14ac:dyDescent="0.25">
      <c r="B31" s="90" t="s">
        <v>44</v>
      </c>
      <c r="C31" s="91"/>
      <c r="D31" s="91"/>
      <c r="E31" s="91"/>
      <c r="F31" s="92"/>
      <c r="G31" s="69">
        <f>SUM(G29:G30)</f>
        <v>640000</v>
      </c>
    </row>
    <row r="32" spans="2:7" x14ac:dyDescent="0.25">
      <c r="B32" s="9"/>
      <c r="C32" s="10"/>
      <c r="D32" s="10"/>
      <c r="E32" s="10"/>
      <c r="F32" s="21"/>
      <c r="G32" s="63"/>
    </row>
    <row r="33" spans="2:7" x14ac:dyDescent="0.25">
      <c r="B33" s="39" t="s">
        <v>45</v>
      </c>
      <c r="C33" s="43"/>
      <c r="D33" s="43"/>
      <c r="E33" s="43"/>
      <c r="F33" s="44"/>
      <c r="G33" s="64"/>
    </row>
    <row r="34" spans="2:7" ht="24" x14ac:dyDescent="0.25">
      <c r="B34" s="41" t="s">
        <v>46</v>
      </c>
      <c r="C34" s="41" t="s">
        <v>47</v>
      </c>
      <c r="D34" s="41" t="s">
        <v>48</v>
      </c>
      <c r="E34" s="41" t="s">
        <v>21</v>
      </c>
      <c r="F34" s="42" t="s">
        <v>22</v>
      </c>
      <c r="G34" s="42" t="s">
        <v>23</v>
      </c>
    </row>
    <row r="35" spans="2:7" x14ac:dyDescent="0.25">
      <c r="B35" s="26" t="s">
        <v>49</v>
      </c>
      <c r="C35" s="18" t="s">
        <v>50</v>
      </c>
      <c r="D35" s="27">
        <v>1000</v>
      </c>
      <c r="E35" s="18" t="s">
        <v>30</v>
      </c>
      <c r="F35" s="20">
        <v>8000</v>
      </c>
      <c r="G35" s="62">
        <f>D35*F35*1.19</f>
        <v>9520000</v>
      </c>
    </row>
    <row r="36" spans="2:7" x14ac:dyDescent="0.25">
      <c r="B36" s="26" t="s">
        <v>51</v>
      </c>
      <c r="C36" s="18"/>
      <c r="D36" s="27"/>
      <c r="E36" s="18"/>
      <c r="F36" s="20"/>
      <c r="G36" s="62"/>
    </row>
    <row r="37" spans="2:7" x14ac:dyDescent="0.25">
      <c r="B37" s="28" t="s">
        <v>76</v>
      </c>
      <c r="C37" s="18" t="s">
        <v>80</v>
      </c>
      <c r="D37" s="27">
        <v>8</v>
      </c>
      <c r="E37" s="18" t="s">
        <v>52</v>
      </c>
      <c r="F37" s="29">
        <v>25000</v>
      </c>
      <c r="G37" s="62">
        <f t="shared" ref="G37:G44" si="1">D37*F37*1.19</f>
        <v>238000</v>
      </c>
    </row>
    <row r="38" spans="2:7" x14ac:dyDescent="0.25">
      <c r="B38" s="28" t="s">
        <v>77</v>
      </c>
      <c r="C38" s="18" t="s">
        <v>80</v>
      </c>
      <c r="D38" s="27">
        <v>8</v>
      </c>
      <c r="E38" s="18" t="s">
        <v>26</v>
      </c>
      <c r="F38" s="29">
        <v>25000</v>
      </c>
      <c r="G38" s="62">
        <f t="shared" si="1"/>
        <v>238000</v>
      </c>
    </row>
    <row r="39" spans="2:7" x14ac:dyDescent="0.25">
      <c r="B39" s="28" t="s">
        <v>78</v>
      </c>
      <c r="C39" s="18" t="s">
        <v>80</v>
      </c>
      <c r="D39" s="27">
        <v>8</v>
      </c>
      <c r="E39" s="18" t="s">
        <v>26</v>
      </c>
      <c r="F39" s="29">
        <v>24000</v>
      </c>
      <c r="G39" s="62">
        <f t="shared" si="1"/>
        <v>228480</v>
      </c>
    </row>
    <row r="40" spans="2:7" x14ac:dyDescent="0.25">
      <c r="B40" s="28" t="s">
        <v>79</v>
      </c>
      <c r="C40" s="18" t="s">
        <v>80</v>
      </c>
      <c r="D40" s="27">
        <v>40</v>
      </c>
      <c r="E40" s="18" t="s">
        <v>26</v>
      </c>
      <c r="F40" s="30">
        <v>3500</v>
      </c>
      <c r="G40" s="62">
        <f t="shared" si="1"/>
        <v>166600</v>
      </c>
    </row>
    <row r="41" spans="2:7" x14ac:dyDescent="0.25">
      <c r="B41" s="26" t="s">
        <v>53</v>
      </c>
      <c r="C41" s="18"/>
      <c r="D41" s="27"/>
      <c r="E41" s="18"/>
      <c r="F41" s="30"/>
      <c r="G41" s="62"/>
    </row>
    <row r="42" spans="2:7" x14ac:dyDescent="0.25">
      <c r="B42" s="31" t="s">
        <v>54</v>
      </c>
      <c r="C42" s="32" t="s">
        <v>75</v>
      </c>
      <c r="D42" s="27">
        <v>2</v>
      </c>
      <c r="E42" s="32" t="s">
        <v>30</v>
      </c>
      <c r="F42" s="19">
        <v>27000</v>
      </c>
      <c r="G42" s="62">
        <f t="shared" si="1"/>
        <v>64260</v>
      </c>
    </row>
    <row r="43" spans="2:7" x14ac:dyDescent="0.25">
      <c r="B43" s="33" t="s">
        <v>55</v>
      </c>
      <c r="C43" s="32"/>
      <c r="D43" s="27"/>
      <c r="E43" s="32"/>
      <c r="F43" s="19"/>
      <c r="G43" s="62"/>
    </row>
    <row r="44" spans="2:7" x14ac:dyDescent="0.25">
      <c r="B44" s="31" t="s">
        <v>56</v>
      </c>
      <c r="C44" s="32" t="s">
        <v>75</v>
      </c>
      <c r="D44" s="37">
        <v>1.5</v>
      </c>
      <c r="E44" s="32" t="s">
        <v>30</v>
      </c>
      <c r="F44" s="20">
        <v>24000</v>
      </c>
      <c r="G44" s="62">
        <f t="shared" si="1"/>
        <v>42840</v>
      </c>
    </row>
    <row r="45" spans="2:7" x14ac:dyDescent="0.25">
      <c r="B45" s="87" t="s">
        <v>57</v>
      </c>
      <c r="C45" s="88"/>
      <c r="D45" s="88"/>
      <c r="E45" s="88"/>
      <c r="F45" s="89"/>
      <c r="G45" s="68">
        <f>SUM(G35:G44)</f>
        <v>10498180</v>
      </c>
    </row>
    <row r="46" spans="2:7" x14ac:dyDescent="0.25">
      <c r="B46" s="14"/>
      <c r="C46" s="10"/>
      <c r="D46" s="10"/>
      <c r="E46" s="10"/>
      <c r="F46" s="21"/>
      <c r="G46" s="63"/>
    </row>
    <row r="47" spans="2:7" x14ac:dyDescent="0.25">
      <c r="B47" s="39" t="s">
        <v>58</v>
      </c>
      <c r="C47" s="43"/>
      <c r="D47" s="43"/>
      <c r="E47" s="43"/>
      <c r="F47" s="44"/>
      <c r="G47" s="64"/>
    </row>
    <row r="48" spans="2:7" ht="24" x14ac:dyDescent="0.25">
      <c r="B48" s="45" t="s">
        <v>59</v>
      </c>
      <c r="C48" s="46" t="s">
        <v>47</v>
      </c>
      <c r="D48" s="46" t="s">
        <v>48</v>
      </c>
      <c r="E48" s="45" t="s">
        <v>21</v>
      </c>
      <c r="F48" s="47" t="s">
        <v>22</v>
      </c>
      <c r="G48" s="48" t="s">
        <v>23</v>
      </c>
    </row>
    <row r="49" spans="2:7" x14ac:dyDescent="0.25">
      <c r="B49" s="34"/>
      <c r="C49" s="16"/>
      <c r="D49" s="35"/>
      <c r="E49" s="16"/>
      <c r="F49" s="36"/>
      <c r="G49" s="65"/>
    </row>
    <row r="50" spans="2:7" x14ac:dyDescent="0.25">
      <c r="B50" s="90" t="s">
        <v>60</v>
      </c>
      <c r="C50" s="91"/>
      <c r="D50" s="91"/>
      <c r="E50" s="91"/>
      <c r="F50" s="92"/>
      <c r="G50" s="49"/>
    </row>
    <row r="51" spans="2:7" x14ac:dyDescent="0.25">
      <c r="B51" s="14"/>
      <c r="C51" s="10"/>
      <c r="D51" s="10"/>
      <c r="E51" s="10"/>
      <c r="F51" s="21"/>
      <c r="G51" s="63"/>
    </row>
    <row r="52" spans="2:7" x14ac:dyDescent="0.25">
      <c r="B52" s="70" t="s">
        <v>61</v>
      </c>
      <c r="C52" s="71"/>
      <c r="D52" s="72"/>
      <c r="E52" s="71"/>
      <c r="F52" s="73"/>
      <c r="G52" s="74">
        <f>G20+G31+G45</f>
        <v>12433180</v>
      </c>
    </row>
    <row r="53" spans="2:7" x14ac:dyDescent="0.25">
      <c r="B53" s="50" t="s">
        <v>62</v>
      </c>
      <c r="C53" s="51"/>
      <c r="D53" s="52"/>
      <c r="E53" s="51"/>
      <c r="F53" s="53"/>
      <c r="G53" s="75">
        <f>G52*0.05</f>
        <v>621659</v>
      </c>
    </row>
    <row r="54" spans="2:7" x14ac:dyDescent="0.25">
      <c r="B54" s="70" t="s">
        <v>63</v>
      </c>
      <c r="C54" s="71"/>
      <c r="D54" s="72"/>
      <c r="E54" s="71"/>
      <c r="F54" s="73"/>
      <c r="G54" s="74">
        <f>G52+G53</f>
        <v>13054839</v>
      </c>
    </row>
    <row r="55" spans="2:7" x14ac:dyDescent="0.25">
      <c r="B55" s="50" t="s">
        <v>64</v>
      </c>
      <c r="C55" s="51"/>
      <c r="D55" s="52"/>
      <c r="E55" s="51"/>
      <c r="F55" s="53"/>
      <c r="G55" s="75">
        <f>G5</f>
        <v>20000000</v>
      </c>
    </row>
    <row r="56" spans="2:7" x14ac:dyDescent="0.25">
      <c r="B56" s="70" t="s">
        <v>65</v>
      </c>
      <c r="C56" s="71"/>
      <c r="D56" s="72"/>
      <c r="E56" s="71"/>
      <c r="F56" s="73"/>
      <c r="G56" s="74">
        <f>G55-G54</f>
        <v>6945161</v>
      </c>
    </row>
    <row r="57" spans="2:7" x14ac:dyDescent="0.25">
      <c r="B57" s="76" t="s">
        <v>66</v>
      </c>
      <c r="C57" s="77"/>
      <c r="D57" s="78"/>
      <c r="E57" s="78"/>
      <c r="F57" s="78"/>
      <c r="G57" s="60"/>
    </row>
    <row r="58" spans="2:7" x14ac:dyDescent="0.25">
      <c r="B58" s="76"/>
      <c r="C58" s="77"/>
      <c r="D58" s="78"/>
      <c r="E58" s="78"/>
      <c r="F58" s="78"/>
      <c r="G58" s="60"/>
    </row>
    <row r="59" spans="2:7" x14ac:dyDescent="0.25">
      <c r="B59" s="79" t="s">
        <v>67</v>
      </c>
      <c r="C59" s="77"/>
      <c r="D59" s="78"/>
      <c r="E59" s="78"/>
      <c r="F59" s="78"/>
      <c r="G59" s="60"/>
    </row>
    <row r="60" spans="2:7" x14ac:dyDescent="0.25">
      <c r="B60" s="76" t="s">
        <v>68</v>
      </c>
      <c r="C60" s="77"/>
      <c r="D60" s="78"/>
      <c r="E60" s="78"/>
      <c r="F60" s="78"/>
      <c r="G60" s="60"/>
    </row>
    <row r="61" spans="2:7" x14ac:dyDescent="0.25">
      <c r="B61" s="76" t="s">
        <v>69</v>
      </c>
      <c r="C61" s="78"/>
      <c r="D61" s="78"/>
      <c r="E61" s="78"/>
      <c r="F61" s="78"/>
      <c r="G61" s="60"/>
    </row>
    <row r="62" spans="2:7" x14ac:dyDescent="0.25">
      <c r="B62" s="76" t="s">
        <v>70</v>
      </c>
      <c r="C62" s="78"/>
      <c r="D62" s="78"/>
      <c r="E62" s="78"/>
      <c r="F62" s="78"/>
      <c r="G62" s="60"/>
    </row>
    <row r="63" spans="2:7" x14ac:dyDescent="0.25">
      <c r="B63" s="76" t="s">
        <v>71</v>
      </c>
      <c r="C63" s="78"/>
      <c r="D63" s="78"/>
      <c r="E63" s="78"/>
      <c r="F63" s="78"/>
      <c r="G63" s="60"/>
    </row>
    <row r="64" spans="2:7" x14ac:dyDescent="0.25">
      <c r="B64" s="76" t="s">
        <v>72</v>
      </c>
      <c r="C64" s="78"/>
      <c r="D64" s="78"/>
      <c r="E64" s="78"/>
      <c r="F64" s="78"/>
      <c r="G64" s="60"/>
    </row>
    <row r="65" spans="2:7" x14ac:dyDescent="0.25">
      <c r="B65" s="76" t="s">
        <v>73</v>
      </c>
      <c r="C65" s="78"/>
      <c r="D65" s="78"/>
      <c r="E65" s="78"/>
      <c r="F65" s="78"/>
      <c r="G65" s="60"/>
    </row>
  </sheetData>
  <mergeCells count="13">
    <mergeCell ref="B20:F20"/>
    <mergeCell ref="B25:F25"/>
    <mergeCell ref="B31:F31"/>
    <mergeCell ref="B45:F45"/>
    <mergeCell ref="B50:F50"/>
    <mergeCell ref="E8:F8"/>
    <mergeCell ref="B10:G10"/>
    <mergeCell ref="E2:F2"/>
    <mergeCell ref="E3:F3"/>
    <mergeCell ref="E4:F4"/>
    <mergeCell ref="E5:F5"/>
    <mergeCell ref="E6:F6"/>
    <mergeCell ref="E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AJO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2023-05-03T19:42:37Z</dcterms:modified>
</cp:coreProperties>
</file>