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lcachof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F67" i="1" s="1"/>
  <c r="F66" i="1"/>
  <c r="E66" i="1"/>
  <c r="E65" i="1"/>
  <c r="F65" i="1" s="1"/>
  <c r="F68" i="1" s="1"/>
  <c r="B91" i="1" s="1"/>
  <c r="E60" i="1"/>
  <c r="F60" i="1" s="1"/>
  <c r="E59" i="1"/>
  <c r="F59" i="1" s="1"/>
  <c r="E57" i="1"/>
  <c r="F57" i="1" s="1"/>
  <c r="E56" i="1"/>
  <c r="F56" i="1" s="1"/>
  <c r="E54" i="1"/>
  <c r="F54" i="1" s="1"/>
  <c r="E52" i="1"/>
  <c r="F52" i="1" s="1"/>
  <c r="E51" i="1"/>
  <c r="C51" i="1"/>
  <c r="F51" i="1" s="1"/>
  <c r="F50" i="1"/>
  <c r="E50" i="1"/>
  <c r="C50" i="1"/>
  <c r="E48" i="1"/>
  <c r="F48" i="1" s="1"/>
  <c r="F61" i="1" s="1"/>
  <c r="B90" i="1" s="1"/>
  <c r="F43" i="1"/>
  <c r="E43" i="1"/>
  <c r="F42" i="1"/>
  <c r="E42" i="1"/>
  <c r="F41" i="1"/>
  <c r="E41" i="1"/>
  <c r="F40" i="1"/>
  <c r="E40" i="1"/>
  <c r="F39" i="1"/>
  <c r="E39" i="1"/>
  <c r="F38" i="1"/>
  <c r="F44" i="1" s="1"/>
  <c r="B89" i="1" s="1"/>
  <c r="E38" i="1"/>
  <c r="E33" i="1"/>
  <c r="F28" i="1"/>
  <c r="E28" i="1"/>
  <c r="F27" i="1"/>
  <c r="E27" i="1"/>
  <c r="F26" i="1"/>
  <c r="E26" i="1"/>
  <c r="E25" i="1"/>
  <c r="F25" i="1" s="1"/>
  <c r="F24" i="1"/>
  <c r="E24" i="1"/>
  <c r="E23" i="1"/>
  <c r="F23" i="1" s="1"/>
  <c r="F22" i="1"/>
  <c r="E22" i="1"/>
  <c r="E21" i="1"/>
  <c r="F21" i="1" s="1"/>
  <c r="F12" i="1"/>
  <c r="F73" i="1" s="1"/>
  <c r="F29" i="1" l="1"/>
  <c r="F70" i="1" l="1"/>
  <c r="B87" i="1"/>
  <c r="F71" i="1" l="1"/>
  <c r="B92" i="1" s="1"/>
  <c r="F72" i="1" l="1"/>
  <c r="B93" i="1"/>
  <c r="C90" i="1" l="1"/>
  <c r="C91" i="1"/>
  <c r="C89" i="1"/>
  <c r="C87" i="1"/>
  <c r="C93" i="1" s="1"/>
  <c r="D98" i="1"/>
  <c r="C98" i="1"/>
  <c r="B98" i="1"/>
  <c r="F74" i="1"/>
  <c r="C92" i="1"/>
</calcChain>
</file>

<file path=xl/sharedStrings.xml><?xml version="1.0" encoding="utf-8"?>
<sst xmlns="http://schemas.openxmlformats.org/spreadsheetml/2006/main" count="172" uniqueCount="125">
  <si>
    <t>RUBRO O CULTIVO</t>
  </si>
  <si>
    <t>ALCACHOFA</t>
  </si>
  <si>
    <t>RENDIMIENTO (uu/ha)</t>
  </si>
  <si>
    <t>VARIEDAD</t>
  </si>
  <si>
    <t>CHILENA</t>
  </si>
  <si>
    <t>Fecha Estimada precio venta</t>
  </si>
  <si>
    <t>Octubre-Diciembre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</si>
  <si>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</si>
  <si>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</si>
  <si>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</si>
  <si>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</si>
  <si>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</si>
  <si>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</si>
  <si>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</si>
  <si>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</si>
  <si>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</si>
  <si>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</si>
  <si>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</si>
  <si>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FECHA DE COSECHA</t>
  </si>
  <si>
    <t>FECHA PRECIO INSUMOS</t>
  </si>
  <si>
    <t>CONTINGENCIA</t>
  </si>
  <si>
    <t xml:space="preserve">sequia 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</si>
  <si>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</si>
  <si>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</si>
  <si>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</si>
  <si>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</si>
  <si>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</si>
  <si>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</si>
  <si>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</si>
  <si>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</si>
  <si>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</si>
  <si>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</si>
  <si>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Mar-Nov</t>
  </si>
  <si>
    <t xml:space="preserve">Fertilizacion </t>
  </si>
  <si>
    <t>Mar-Jul</t>
  </si>
  <si>
    <t>Aplicación de pesticidas</t>
  </si>
  <si>
    <t>Mayo</t>
  </si>
  <si>
    <t>Control de malezas</t>
  </si>
  <si>
    <t>Abr-May</t>
  </si>
  <si>
    <t>Cosecha</t>
  </si>
  <si>
    <t>Oct-Dic</t>
  </si>
  <si>
    <t>Deshijadura</t>
  </si>
  <si>
    <t>Mar-Jun</t>
  </si>
  <si>
    <t xml:space="preserve">Replante </t>
  </si>
  <si>
    <t>Abril</t>
  </si>
  <si>
    <t>Labores complementarias</t>
  </si>
  <si>
    <t>Subtotal Jornadas Hombre</t>
  </si>
  <si>
    <t>JORNADAS ANIMAL</t>
  </si>
  <si>
    <t>Subtotal Jornadas Animal</t>
  </si>
  <si>
    <t>MAQUINARIA</t>
  </si>
  <si>
    <t>Aplicación pesticidas y fertilizante</t>
  </si>
  <si>
    <t>JM</t>
  </si>
  <si>
    <t>Mar-May-Sep</t>
  </si>
  <si>
    <t>Desinfecciones</t>
  </si>
  <si>
    <t>May-Jun-Jul</t>
  </si>
  <si>
    <t xml:space="preserve">Limpias con cultivadoras </t>
  </si>
  <si>
    <t>rastraje</t>
  </si>
  <si>
    <t>Mar-Abr</t>
  </si>
  <si>
    <t>Traslados internos</t>
  </si>
  <si>
    <t>Aradura</t>
  </si>
  <si>
    <t>Subtotal Costo Maquinaria</t>
  </si>
  <si>
    <t>INSUMOS</t>
  </si>
  <si>
    <t>UNIDAD (Kg/l/u</t>
  </si>
  <si>
    <t>CANTIDAD (kg/I/u)</t>
  </si>
  <si>
    <t>SUBTOTAL ($)</t>
  </si>
  <si>
    <t>HIJUELOS alcachofa</t>
  </si>
  <si>
    <t>U</t>
  </si>
  <si>
    <t>FERTILIZANTES</t>
  </si>
  <si>
    <t>Urea</t>
  </si>
  <si>
    <t>Superfosfato Triple</t>
  </si>
  <si>
    <t>Feb-Jul</t>
  </si>
  <si>
    <t>Nitrato de potasio</t>
  </si>
  <si>
    <t>Jun-Ago</t>
  </si>
  <si>
    <t>HERBICIDAS</t>
  </si>
  <si>
    <t>farmon</t>
  </si>
  <si>
    <t>L</t>
  </si>
  <si>
    <t>Mar-May</t>
  </si>
  <si>
    <t>FUNGICIDA</t>
  </si>
  <si>
    <t>Polyben</t>
  </si>
  <si>
    <t>Kg</t>
  </si>
  <si>
    <t>Jul-Nov</t>
  </si>
  <si>
    <t xml:space="preserve">Scala </t>
  </si>
  <si>
    <t>Ago-Nov</t>
  </si>
  <si>
    <t>INSECTICIDA</t>
  </si>
  <si>
    <t>Karate</t>
  </si>
  <si>
    <t>Feb-Nov</t>
  </si>
  <si>
    <t xml:space="preserve">Pirimor </t>
  </si>
  <si>
    <t>Mar-Oct</t>
  </si>
  <si>
    <t>Subtotal Insumos</t>
  </si>
  <si>
    <t xml:space="preserve">   OTROS</t>
  </si>
  <si>
    <t>ITEM</t>
  </si>
  <si>
    <t>Cajas bananeras</t>
  </si>
  <si>
    <t xml:space="preserve">U </t>
  </si>
  <si>
    <t>Análisis Acido Giberelico</t>
  </si>
  <si>
    <t>Analisis de suelo</t>
  </si>
  <si>
    <t>Febrero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</si>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</sst>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7" fontId="4" fillId="0" borderId="1" xfId="0" applyNumberFormat="1" applyFont="1" applyBorder="1" applyAlignment="1">
      <alignment horizontal="right"/>
    </xf>
    <xf numFmtId="164" fontId="4" fillId="0" borderId="1" xfId="2" applyNumberFormat="1" applyFont="1" applyBorder="1"/>
    <xf numFmtId="164" fontId="4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0" fillId="3" borderId="0" xfId="0" applyFill="1"/>
    <xf numFmtId="164" fontId="1" fillId="3" borderId="0" xfId="2" applyNumberFormat="1" applyFont="1" applyFill="1" applyBorder="1"/>
    <xf numFmtId="0" fontId="2" fillId="2" borderId="0" xfId="0" applyFont="1" applyFill="1" applyAlignment="1">
      <alignment horizontal="center"/>
    </xf>
    <xf numFmtId="0" fontId="5" fillId="0" borderId="0" xfId="0" applyFont="1"/>
    <xf numFmtId="0" fontId="5" fillId="3" borderId="0" xfId="0" applyFont="1" applyFill="1" applyAlignment="1">
      <alignment horizontal="center"/>
    </xf>
    <xf numFmtId="164" fontId="5" fillId="3" borderId="0" xfId="2" applyNumberFormat="1" applyFont="1" applyFill="1" applyBorder="1"/>
    <xf numFmtId="0" fontId="2" fillId="4" borderId="0" xfId="0" applyFont="1" applyFill="1"/>
    <xf numFmtId="0" fontId="6" fillId="2" borderId="1" xfId="0" applyFont="1" applyFill="1" applyBorder="1" applyAlignment="1">
      <alignment horizontal="center"/>
    </xf>
    <xf numFmtId="164" fontId="6" fillId="2" borderId="1" xfId="2" applyNumberFormat="1" applyFont="1" applyFill="1" applyBorder="1" applyAlignment="1">
      <alignment horizontal="center" wrapText="1"/>
    </xf>
    <xf numFmtId="164" fontId="6" fillId="2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2" applyNumberFormat="1" applyFont="1" applyBorder="1"/>
    <xf numFmtId="0" fontId="5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6" fillId="3" borderId="1" xfId="0" applyFont="1" applyFill="1" applyBorder="1" applyAlignment="1">
      <alignment horizontal="center"/>
    </xf>
    <xf numFmtId="164" fontId="6" fillId="3" borderId="1" xfId="2" applyNumberFormat="1" applyFont="1" applyFill="1" applyBorder="1" applyAlignment="1">
      <alignment horizontal="center" wrapText="1"/>
    </xf>
    <xf numFmtId="164" fontId="6" fillId="3" borderId="1" xfId="2" applyNumberFormat="1" applyFont="1" applyFill="1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3" fillId="0" borderId="1" xfId="0" applyFont="1" applyBorder="1"/>
    <xf numFmtId="164" fontId="7" fillId="2" borderId="1" xfId="2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3" fontId="2" fillId="2" borderId="0" xfId="0" applyNumberFormat="1" applyFont="1" applyFill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3" fontId="6" fillId="4" borderId="0" xfId="0" applyNumberFormat="1" applyFont="1" applyFill="1"/>
    <xf numFmtId="0" fontId="6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8" xfId="0" applyFont="1" applyFill="1" applyBorder="1" applyAlignment="1">
      <alignment horizontal="center"/>
    </xf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 applyAlignment="1">
      <alignment horizontal="center"/>
    </xf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0" fontId="12" fillId="5" borderId="17" xfId="0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165" fontId="12" fillId="6" borderId="21" xfId="0" applyNumberFormat="1" applyFont="1" applyFill="1" applyBorder="1" applyAlignment="1">
      <alignment horizontal="center"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533400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B5166C-3D95-33BD-82D0-2E799064D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391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0"/>
  <sheetViews>
    <sheetView tabSelected="1" workbookViewId="0">
      <selection activeCell="G25" sqref="G25"/>
    </sheetView>
  </sheetViews>
  <sheetFormatPr baseColWidth="10" defaultRowHeight="15" x14ac:dyDescent="0.25"/>
  <cols>
    <col min="4" max="4" width="11.42578125" style="48"/>
  </cols>
  <sheetData>
    <row r="9" spans="1:6" x14ac:dyDescent="0.25">
      <c r="A9" s="1" t="s">
        <v>0</v>
      </c>
      <c r="B9" s="2" t="s">
        <v>1</v>
      </c>
      <c r="C9" s="2"/>
      <c r="D9" s="3"/>
      <c r="E9" s="1" t="s">
        <v>2</v>
      </c>
      <c r="F9" s="4">
        <v>70000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38.25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120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8400000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ht="25.5" x14ac:dyDescent="0.25">
      <c r="A14" s="12" t="s">
        <v>17</v>
      </c>
      <c r="B14" s="6" t="s">
        <v>11</v>
      </c>
      <c r="C14" s="6"/>
      <c r="D14" s="3"/>
      <c r="E14" s="9" t="s">
        <v>18</v>
      </c>
      <c r="F14" s="10" t="s">
        <v>6</v>
      </c>
    </row>
    <row r="15" spans="1:6" ht="38.25" x14ac:dyDescent="0.25">
      <c r="A15" s="12" t="s">
        <v>19</v>
      </c>
      <c r="B15" s="13">
        <v>44896</v>
      </c>
      <c r="C15" s="14"/>
      <c r="D15" s="3"/>
      <c r="E15" s="9" t="s">
        <v>20</v>
      </c>
      <c r="F15" s="10" t="s">
        <v>21</v>
      </c>
    </row>
    <row r="16" spans="1:6" x14ac:dyDescent="0.25">
      <c r="A16" s="15"/>
      <c r="B16" s="16"/>
      <c r="C16" s="16"/>
      <c r="D16" s="3"/>
      <c r="E16" s="17"/>
      <c r="F16" s="17"/>
    </row>
    <row r="17" spans="1:6" x14ac:dyDescent="0.25">
      <c r="A17" s="18" t="s">
        <v>22</v>
      </c>
      <c r="B17" s="18"/>
      <c r="C17" s="18"/>
      <c r="D17" s="18"/>
      <c r="E17" s="18"/>
      <c r="F17" s="18"/>
    </row>
    <row r="18" spans="1:6" x14ac:dyDescent="0.25">
      <c r="A18" s="19"/>
      <c r="B18" s="15"/>
      <c r="C18" s="15"/>
      <c r="D18" s="20"/>
      <c r="E18" s="21"/>
      <c r="F18" s="21"/>
    </row>
    <row r="19" spans="1:6" x14ac:dyDescent="0.25">
      <c r="A19" s="22" t="s">
        <v>23</v>
      </c>
      <c r="B19" s="16"/>
      <c r="C19" s="16"/>
      <c r="D19" s="3"/>
      <c r="E19" s="17"/>
      <c r="F19" s="17"/>
    </row>
    <row r="20" spans="1:6" ht="26.25" x14ac:dyDescent="0.25">
      <c r="A20" s="23" t="s">
        <v>24</v>
      </c>
      <c r="B20" s="23" t="s">
        <v>25</v>
      </c>
      <c r="C20" s="23" t="s">
        <v>26</v>
      </c>
      <c r="D20" s="23" t="s">
        <v>27</v>
      </c>
      <c r="E20" s="24" t="s">
        <v>28</v>
      </c>
      <c r="F20" s="25" t="s">
        <v>29</v>
      </c>
    </row>
    <row r="21" spans="1:6" x14ac:dyDescent="0.25">
      <c r="A21" s="7" t="s">
        <v>30</v>
      </c>
      <c r="B21" s="26" t="s">
        <v>31</v>
      </c>
      <c r="C21" s="26">
        <v>13</v>
      </c>
      <c r="D21" s="27" t="s">
        <v>32</v>
      </c>
      <c r="E21" s="28">
        <f>VLOOKUP(A21,[1]PRECIO!A2:C221,3,0)</f>
        <v>30000</v>
      </c>
      <c r="F21" s="28">
        <f t="shared" ref="F21:F28" si="0">C21*E21</f>
        <v>390000</v>
      </c>
    </row>
    <row r="22" spans="1:6" x14ac:dyDescent="0.25">
      <c r="A22" s="7" t="s">
        <v>33</v>
      </c>
      <c r="B22" s="26" t="s">
        <v>31</v>
      </c>
      <c r="C22" s="26">
        <v>1.5</v>
      </c>
      <c r="D22" s="26" t="s">
        <v>34</v>
      </c>
      <c r="E22" s="28">
        <f>VLOOKUP(A22,[1]PRECIO!A2:C222,3,0)</f>
        <v>30000</v>
      </c>
      <c r="F22" s="28">
        <f t="shared" si="0"/>
        <v>45000</v>
      </c>
    </row>
    <row r="23" spans="1:6" x14ac:dyDescent="0.25">
      <c r="A23" s="7" t="s">
        <v>35</v>
      </c>
      <c r="B23" s="26" t="s">
        <v>31</v>
      </c>
      <c r="C23" s="26">
        <v>3</v>
      </c>
      <c r="D23" s="26" t="s">
        <v>36</v>
      </c>
      <c r="E23" s="28">
        <f>VLOOKUP(A23,[1]PRECIO!A3:C223,3,0)</f>
        <v>30000</v>
      </c>
      <c r="F23" s="28">
        <f t="shared" si="0"/>
        <v>90000</v>
      </c>
    </row>
    <row r="24" spans="1:6" x14ac:dyDescent="0.25">
      <c r="A24" s="29" t="s">
        <v>37</v>
      </c>
      <c r="B24" s="26" t="s">
        <v>31</v>
      </c>
      <c r="C24" s="26">
        <v>3</v>
      </c>
      <c r="D24" s="26" t="s">
        <v>38</v>
      </c>
      <c r="E24" s="28">
        <f>VLOOKUP(A24,[1]PRECIO!A4:C224,3,0)</f>
        <v>30000</v>
      </c>
      <c r="F24" s="28">
        <f t="shared" si="0"/>
        <v>90000</v>
      </c>
    </row>
    <row r="25" spans="1:6" x14ac:dyDescent="0.25">
      <c r="A25" s="29" t="s">
        <v>39</v>
      </c>
      <c r="B25" s="26" t="s">
        <v>31</v>
      </c>
      <c r="C25" s="26">
        <v>10</v>
      </c>
      <c r="D25" s="26" t="s">
        <v>40</v>
      </c>
      <c r="E25" s="28">
        <f>VLOOKUP(A25,[1]PRECIO!A5:C225,3,0)</f>
        <v>30000</v>
      </c>
      <c r="F25" s="28">
        <f t="shared" si="0"/>
        <v>300000</v>
      </c>
    </row>
    <row r="26" spans="1:6" x14ac:dyDescent="0.25">
      <c r="A26" s="29" t="s">
        <v>41</v>
      </c>
      <c r="B26" s="26" t="s">
        <v>31</v>
      </c>
      <c r="C26" s="26">
        <v>4</v>
      </c>
      <c r="D26" s="26" t="s">
        <v>42</v>
      </c>
      <c r="E26" s="28">
        <f>VLOOKUP(A26,[1]PRECIO!A6:C226,3,0)</f>
        <v>30000</v>
      </c>
      <c r="F26" s="28">
        <f t="shared" si="0"/>
        <v>120000</v>
      </c>
    </row>
    <row r="27" spans="1:6" x14ac:dyDescent="0.25">
      <c r="A27" s="29" t="s">
        <v>43</v>
      </c>
      <c r="B27" s="26" t="s">
        <v>31</v>
      </c>
      <c r="C27" s="26">
        <v>2</v>
      </c>
      <c r="D27" s="26" t="s">
        <v>44</v>
      </c>
      <c r="E27" s="28">
        <f>VLOOKUP(A27,[1]PRECIO!A7:C227,3,0)</f>
        <v>30000</v>
      </c>
      <c r="F27" s="28">
        <f t="shared" si="0"/>
        <v>60000</v>
      </c>
    </row>
    <row r="28" spans="1:6" x14ac:dyDescent="0.25">
      <c r="A28" s="29" t="s">
        <v>45</v>
      </c>
      <c r="B28" s="26" t="s">
        <v>31</v>
      </c>
      <c r="C28" s="26">
        <v>10</v>
      </c>
      <c r="D28" s="26" t="s">
        <v>32</v>
      </c>
      <c r="E28" s="28">
        <f>VLOOKUP(A28,[1]PRECIO!A8:C228,3,0)</f>
        <v>30000</v>
      </c>
      <c r="F28" s="28">
        <f t="shared" si="0"/>
        <v>300000</v>
      </c>
    </row>
    <row r="29" spans="1:6" x14ac:dyDescent="0.25">
      <c r="A29" s="1" t="s">
        <v>46</v>
      </c>
      <c r="B29" s="30"/>
      <c r="C29" s="30"/>
      <c r="D29" s="31"/>
      <c r="E29" s="32"/>
      <c r="F29" s="33">
        <f>SUM(F21:F28)</f>
        <v>1395000</v>
      </c>
    </row>
    <row r="30" spans="1:6" x14ac:dyDescent="0.25">
      <c r="B30" s="16"/>
      <c r="C30" s="16"/>
      <c r="D30" s="3"/>
      <c r="E30" s="17"/>
      <c r="F30" s="17"/>
    </row>
    <row r="31" spans="1:6" x14ac:dyDescent="0.25">
      <c r="A31" s="22" t="s">
        <v>47</v>
      </c>
      <c r="B31" s="16"/>
      <c r="C31" s="16"/>
      <c r="D31" s="3"/>
      <c r="E31" s="17"/>
      <c r="F31" s="17"/>
    </row>
    <row r="32" spans="1:6" x14ac:dyDescent="0.25">
      <c r="A32" s="23" t="s">
        <v>24</v>
      </c>
      <c r="B32" s="23" t="s">
        <v>25</v>
      </c>
      <c r="C32" s="23" t="s">
        <v>26</v>
      </c>
      <c r="D32" s="23" t="s">
        <v>27</v>
      </c>
      <c r="E32" s="24"/>
      <c r="F32" s="25" t="s">
        <v>29</v>
      </c>
    </row>
    <row r="33" spans="1:6" x14ac:dyDescent="0.25">
      <c r="A33" s="34"/>
      <c r="B33" s="34"/>
      <c r="C33" s="34"/>
      <c r="D33" s="34"/>
      <c r="E33" s="35" t="e">
        <f>VLOOKUP(A33,[1]PRECIO!A13:C233,3,0)</f>
        <v>#N/A</v>
      </c>
      <c r="F33" s="36"/>
    </row>
    <row r="34" spans="1:6" x14ac:dyDescent="0.25">
      <c r="A34" s="1" t="s">
        <v>48</v>
      </c>
      <c r="B34" s="30"/>
      <c r="C34" s="30"/>
      <c r="D34" s="31"/>
      <c r="E34" s="32"/>
      <c r="F34" s="37"/>
    </row>
    <row r="35" spans="1:6" x14ac:dyDescent="0.25">
      <c r="B35" s="16"/>
      <c r="C35" s="16"/>
      <c r="D35" s="3"/>
      <c r="E35" s="17"/>
      <c r="F35" s="17"/>
    </row>
    <row r="36" spans="1:6" x14ac:dyDescent="0.25">
      <c r="A36" s="22" t="s">
        <v>49</v>
      </c>
      <c r="B36" s="16"/>
      <c r="C36" s="16"/>
      <c r="D36" s="3"/>
      <c r="E36" s="17"/>
      <c r="F36" s="17"/>
    </row>
    <row r="37" spans="1:6" x14ac:dyDescent="0.25">
      <c r="A37" s="23" t="s">
        <v>24</v>
      </c>
      <c r="B37" s="23" t="s">
        <v>25</v>
      </c>
      <c r="C37" s="38" t="s">
        <v>26</v>
      </c>
      <c r="D37" s="23" t="s">
        <v>27</v>
      </c>
      <c r="E37" s="24"/>
      <c r="F37" s="25" t="s">
        <v>29</v>
      </c>
    </row>
    <row r="38" spans="1:6" x14ac:dyDescent="0.25">
      <c r="A38" s="29" t="s">
        <v>50</v>
      </c>
      <c r="B38" s="39" t="s">
        <v>51</v>
      </c>
      <c r="C38" s="39">
        <v>3.7499999999999999E-2</v>
      </c>
      <c r="D38" s="40" t="s">
        <v>52</v>
      </c>
      <c r="E38" s="41">
        <f>VLOOKUP(A38,[1]PRECIO!A19:C238,3,0)</f>
        <v>200000</v>
      </c>
      <c r="F38" s="41">
        <f t="shared" ref="F38:F43" si="1">E38*C38</f>
        <v>7500</v>
      </c>
    </row>
    <row r="39" spans="1:6" x14ac:dyDescent="0.25">
      <c r="A39" s="29" t="s">
        <v>53</v>
      </c>
      <c r="B39" s="39" t="s">
        <v>51</v>
      </c>
      <c r="C39" s="39">
        <v>0.22500000000000001</v>
      </c>
      <c r="D39" s="40" t="s">
        <v>54</v>
      </c>
      <c r="E39" s="41">
        <f>VLOOKUP(A39,[1]PRECIO!A20:C239,3,0)</f>
        <v>200000</v>
      </c>
      <c r="F39" s="41">
        <f t="shared" si="1"/>
        <v>45000</v>
      </c>
    </row>
    <row r="40" spans="1:6" x14ac:dyDescent="0.25">
      <c r="A40" s="29" t="s">
        <v>55</v>
      </c>
      <c r="B40" s="39" t="s">
        <v>51</v>
      </c>
      <c r="C40" s="39">
        <v>3.7499999999999999E-2</v>
      </c>
      <c r="D40" s="40" t="s">
        <v>38</v>
      </c>
      <c r="E40" s="41">
        <f>VLOOKUP(A40,[1]PRECIO!A21:C240,3,0)</f>
        <v>200000</v>
      </c>
      <c r="F40" s="41">
        <f t="shared" si="1"/>
        <v>7500</v>
      </c>
    </row>
    <row r="41" spans="1:6" x14ac:dyDescent="0.25">
      <c r="A41" s="29" t="s">
        <v>56</v>
      </c>
      <c r="B41" s="39" t="s">
        <v>51</v>
      </c>
      <c r="C41" s="39">
        <v>0.05</v>
      </c>
      <c r="D41" s="40" t="s">
        <v>57</v>
      </c>
      <c r="E41" s="41">
        <f>VLOOKUP(A41,[1]PRECIO!A22:C241,3,0)</f>
        <v>200000</v>
      </c>
      <c r="F41" s="41">
        <f t="shared" si="1"/>
        <v>10000</v>
      </c>
    </row>
    <row r="42" spans="1:6" x14ac:dyDescent="0.25">
      <c r="A42" s="29" t="s">
        <v>58</v>
      </c>
      <c r="B42" s="39" t="s">
        <v>51</v>
      </c>
      <c r="C42" s="39">
        <v>6.25E-2</v>
      </c>
      <c r="D42" s="40" t="s">
        <v>40</v>
      </c>
      <c r="E42" s="41">
        <f>VLOOKUP(A42,[1]PRECIO!A23:C242,3,0)</f>
        <v>200000</v>
      </c>
      <c r="F42" s="41">
        <f t="shared" si="1"/>
        <v>12500</v>
      </c>
    </row>
    <row r="43" spans="1:6" x14ac:dyDescent="0.25">
      <c r="A43" s="29" t="s">
        <v>59</v>
      </c>
      <c r="B43" s="39" t="s">
        <v>51</v>
      </c>
      <c r="C43" s="39">
        <v>0.05</v>
      </c>
      <c r="D43" s="40" t="s">
        <v>57</v>
      </c>
      <c r="E43" s="41">
        <f>VLOOKUP(A43,[1]PRECIO!A24:C243,3,0)</f>
        <v>200000</v>
      </c>
      <c r="F43" s="41">
        <f t="shared" si="1"/>
        <v>10000</v>
      </c>
    </row>
    <row r="44" spans="1:6" x14ac:dyDescent="0.25">
      <c r="A44" s="1" t="s">
        <v>60</v>
      </c>
      <c r="B44" s="30"/>
      <c r="C44" s="30"/>
      <c r="D44" s="31"/>
      <c r="E44" s="32"/>
      <c r="F44" s="33">
        <f>SUM(F38:F43)</f>
        <v>92500</v>
      </c>
    </row>
    <row r="45" spans="1:6" x14ac:dyDescent="0.25">
      <c r="B45" s="16"/>
      <c r="C45" s="16"/>
      <c r="D45" s="3"/>
      <c r="E45" s="17"/>
      <c r="F45" s="17"/>
    </row>
    <row r="46" spans="1:6" x14ac:dyDescent="0.25">
      <c r="A46" s="22" t="s">
        <v>61</v>
      </c>
      <c r="B46" s="16"/>
      <c r="C46" s="16"/>
      <c r="D46" s="3"/>
      <c r="E46" s="17"/>
      <c r="F46" s="17"/>
    </row>
    <row r="47" spans="1:6" x14ac:dyDescent="0.25">
      <c r="A47" s="23" t="s">
        <v>61</v>
      </c>
      <c r="B47" s="42" t="s">
        <v>62</v>
      </c>
      <c r="C47" s="42" t="s">
        <v>63</v>
      </c>
      <c r="D47" s="23" t="s">
        <v>27</v>
      </c>
      <c r="E47" s="25"/>
      <c r="F47" s="25" t="s">
        <v>64</v>
      </c>
    </row>
    <row r="48" spans="1:6" x14ac:dyDescent="0.25">
      <c r="A48" s="43" t="s">
        <v>65</v>
      </c>
      <c r="B48" s="27" t="s">
        <v>66</v>
      </c>
      <c r="C48" s="27">
        <v>8333</v>
      </c>
      <c r="D48" s="27" t="s">
        <v>57</v>
      </c>
      <c r="E48" s="28">
        <f>VLOOKUP(A48,[1]PRECIO!A29:C248,3,0)</f>
        <v>220</v>
      </c>
      <c r="F48" s="28">
        <f>C48*E48</f>
        <v>1833260</v>
      </c>
    </row>
    <row r="49" spans="1:6" x14ac:dyDescent="0.25">
      <c r="A49" s="44" t="s">
        <v>67</v>
      </c>
      <c r="B49" s="27"/>
      <c r="C49" s="27"/>
      <c r="D49" s="27"/>
      <c r="E49" s="28"/>
      <c r="F49" s="28"/>
    </row>
    <row r="50" spans="1:6" x14ac:dyDescent="0.25">
      <c r="A50" s="29" t="s">
        <v>68</v>
      </c>
      <c r="B50" s="27" t="s">
        <v>66</v>
      </c>
      <c r="C50" s="27">
        <f>300/25</f>
        <v>12</v>
      </c>
      <c r="D50" s="27" t="s">
        <v>34</v>
      </c>
      <c r="E50" s="28">
        <f>VLOOKUP(A50,[1]PRECIO!A31:C250,3,0)</f>
        <v>32700</v>
      </c>
      <c r="F50" s="28">
        <f t="shared" ref="F50:F60" si="2">C50*E50</f>
        <v>392400</v>
      </c>
    </row>
    <row r="51" spans="1:6" x14ac:dyDescent="0.25">
      <c r="A51" s="29" t="s">
        <v>69</v>
      </c>
      <c r="B51" s="27" t="s">
        <v>66</v>
      </c>
      <c r="C51" s="27">
        <f>150/25</f>
        <v>6</v>
      </c>
      <c r="D51" s="27" t="s">
        <v>70</v>
      </c>
      <c r="E51" s="28">
        <f>VLOOKUP(A51,[1]PRECIO!A32:C251,3,0)</f>
        <v>34400</v>
      </c>
      <c r="F51" s="28">
        <f t="shared" si="2"/>
        <v>206400</v>
      </c>
    </row>
    <row r="52" spans="1:6" x14ac:dyDescent="0.25">
      <c r="A52" s="29" t="s">
        <v>71</v>
      </c>
      <c r="B52" s="27" t="s">
        <v>66</v>
      </c>
      <c r="C52" s="27">
        <v>6</v>
      </c>
      <c r="D52" s="27" t="s">
        <v>72</v>
      </c>
      <c r="E52" s="28">
        <f>VLOOKUP(A52,[1]PRECIO!A33:C252,3,0)</f>
        <v>50800</v>
      </c>
      <c r="F52" s="28">
        <f t="shared" si="2"/>
        <v>304800</v>
      </c>
    </row>
    <row r="53" spans="1:6" x14ac:dyDescent="0.25">
      <c r="A53" s="45" t="s">
        <v>73</v>
      </c>
      <c r="B53" s="27"/>
      <c r="C53" s="27"/>
      <c r="D53" s="39"/>
      <c r="E53" s="28"/>
      <c r="F53" s="28"/>
    </row>
    <row r="54" spans="1:6" x14ac:dyDescent="0.25">
      <c r="A54" s="29" t="s">
        <v>74</v>
      </c>
      <c r="B54" s="27" t="s">
        <v>75</v>
      </c>
      <c r="C54" s="27">
        <v>3</v>
      </c>
      <c r="D54" s="27" t="s">
        <v>76</v>
      </c>
      <c r="E54" s="28">
        <f>VLOOKUP(A54,[1]PRECIO!A35:C254,3,0)</f>
        <v>2940</v>
      </c>
      <c r="F54" s="28">
        <f t="shared" si="2"/>
        <v>8820</v>
      </c>
    </row>
    <row r="55" spans="1:6" x14ac:dyDescent="0.25">
      <c r="A55" s="44" t="s">
        <v>77</v>
      </c>
      <c r="B55" s="27"/>
      <c r="C55" s="27"/>
      <c r="D55" s="27"/>
      <c r="E55" s="28"/>
      <c r="F55" s="28"/>
    </row>
    <row r="56" spans="1:6" x14ac:dyDescent="0.25">
      <c r="A56" s="29" t="s">
        <v>78</v>
      </c>
      <c r="B56" s="27" t="s">
        <v>79</v>
      </c>
      <c r="C56" s="27">
        <v>2</v>
      </c>
      <c r="D56" s="27" t="s">
        <v>80</v>
      </c>
      <c r="E56" s="28">
        <f>VLOOKUP(A56,[1]PRECIO!A37:C256,3,0)</f>
        <v>18630</v>
      </c>
      <c r="F56" s="28">
        <f t="shared" si="2"/>
        <v>37260</v>
      </c>
    </row>
    <row r="57" spans="1:6" x14ac:dyDescent="0.25">
      <c r="A57" s="29" t="s">
        <v>81</v>
      </c>
      <c r="B57" s="27" t="s">
        <v>75</v>
      </c>
      <c r="C57" s="27">
        <v>1.5</v>
      </c>
      <c r="D57" s="27" t="s">
        <v>82</v>
      </c>
      <c r="E57" s="28">
        <f>VLOOKUP(A57,[1]PRECIO!A38:C257,3,0)</f>
        <v>52973</v>
      </c>
      <c r="F57" s="28">
        <f t="shared" si="2"/>
        <v>79459.5</v>
      </c>
    </row>
    <row r="58" spans="1:6" x14ac:dyDescent="0.25">
      <c r="A58" s="44" t="s">
        <v>83</v>
      </c>
      <c r="B58" s="27"/>
      <c r="C58" s="27"/>
      <c r="D58" s="27"/>
      <c r="E58" s="28"/>
      <c r="F58" s="28"/>
    </row>
    <row r="59" spans="1:6" x14ac:dyDescent="0.25">
      <c r="A59" s="29" t="s">
        <v>84</v>
      </c>
      <c r="B59" s="27" t="s">
        <v>75</v>
      </c>
      <c r="C59" s="27">
        <v>5</v>
      </c>
      <c r="D59" s="27" t="s">
        <v>85</v>
      </c>
      <c r="E59" s="28">
        <f>VLOOKUP(A59,[1]PRECIO!A40:C259,3,0)</f>
        <v>49220</v>
      </c>
      <c r="F59" s="28">
        <f t="shared" si="2"/>
        <v>246100</v>
      </c>
    </row>
    <row r="60" spans="1:6" x14ac:dyDescent="0.25">
      <c r="A60" s="29" t="s">
        <v>86</v>
      </c>
      <c r="B60" s="27" t="s">
        <v>75</v>
      </c>
      <c r="C60" s="27">
        <v>1</v>
      </c>
      <c r="D60" s="27" t="s">
        <v>87</v>
      </c>
      <c r="E60" s="28">
        <f>VLOOKUP(A60,[1]PRECIO!A41:C260,3,0)</f>
        <v>126150</v>
      </c>
      <c r="F60" s="28">
        <f t="shared" si="2"/>
        <v>126150</v>
      </c>
    </row>
    <row r="61" spans="1:6" x14ac:dyDescent="0.25">
      <c r="A61" s="1" t="s">
        <v>88</v>
      </c>
      <c r="B61" s="30"/>
      <c r="C61" s="30"/>
      <c r="D61" s="31"/>
      <c r="E61" s="32"/>
      <c r="F61" s="33">
        <f>SUM(F48:F60)</f>
        <v>3234649.5</v>
      </c>
    </row>
    <row r="62" spans="1:6" x14ac:dyDescent="0.25">
      <c r="A62" s="16"/>
      <c r="B62" s="16"/>
      <c r="C62" s="16"/>
      <c r="D62" s="3"/>
      <c r="E62" s="17"/>
      <c r="F62" s="17"/>
    </row>
    <row r="63" spans="1:6" x14ac:dyDescent="0.25">
      <c r="A63" s="22" t="s">
        <v>89</v>
      </c>
      <c r="B63" s="16"/>
      <c r="C63" s="16"/>
      <c r="D63" s="3"/>
      <c r="E63" s="17"/>
      <c r="F63" s="17"/>
    </row>
    <row r="64" spans="1:6" x14ac:dyDescent="0.25">
      <c r="A64" s="23" t="s">
        <v>90</v>
      </c>
      <c r="B64" s="23" t="s">
        <v>62</v>
      </c>
      <c r="C64" s="23" t="s">
        <v>63</v>
      </c>
      <c r="D64" s="23" t="s">
        <v>27</v>
      </c>
      <c r="E64" s="46" t="s">
        <v>28</v>
      </c>
      <c r="F64" s="25" t="s">
        <v>64</v>
      </c>
    </row>
    <row r="65" spans="1:6" x14ac:dyDescent="0.25">
      <c r="A65" s="47" t="s">
        <v>91</v>
      </c>
      <c r="B65" s="27" t="s">
        <v>92</v>
      </c>
      <c r="C65" s="27">
        <v>500</v>
      </c>
      <c r="D65" s="27" t="s">
        <v>40</v>
      </c>
      <c r="E65" s="28">
        <f>VLOOKUP(A65,[1]PRECIO!E2:G20,3,0)</f>
        <v>360</v>
      </c>
      <c r="F65" s="28">
        <f>E65*C65</f>
        <v>180000</v>
      </c>
    </row>
    <row r="66" spans="1:6" x14ac:dyDescent="0.25">
      <c r="A66" s="47" t="s">
        <v>93</v>
      </c>
      <c r="B66" s="27" t="s">
        <v>79</v>
      </c>
      <c r="C66" s="27">
        <v>0.5</v>
      </c>
      <c r="D66" s="27" t="s">
        <v>36</v>
      </c>
      <c r="E66" s="28">
        <f>VLOOKUP(A66,[1]PRECIO!E2:G21,3,0)</f>
        <v>266336</v>
      </c>
      <c r="F66" s="28">
        <f>E66*C66</f>
        <v>133168</v>
      </c>
    </row>
    <row r="67" spans="1:6" x14ac:dyDescent="0.25">
      <c r="A67" s="47" t="s">
        <v>94</v>
      </c>
      <c r="B67" s="27" t="s">
        <v>92</v>
      </c>
      <c r="C67" s="27">
        <v>1</v>
      </c>
      <c r="D67" s="27" t="s">
        <v>95</v>
      </c>
      <c r="E67" s="28">
        <f>VLOOKUP(A67,[1]PRECIO!E2:G21,3,0)</f>
        <v>50000</v>
      </c>
      <c r="F67" s="28">
        <f>E67*C67</f>
        <v>50000</v>
      </c>
    </row>
    <row r="68" spans="1:6" x14ac:dyDescent="0.25">
      <c r="A68" s="1" t="s">
        <v>96</v>
      </c>
      <c r="B68" s="30"/>
      <c r="C68" s="30"/>
      <c r="D68" s="31"/>
      <c r="E68" s="32"/>
      <c r="F68" s="33">
        <f>SUM(F65:F67)</f>
        <v>363168</v>
      </c>
    </row>
    <row r="70" spans="1:6" x14ac:dyDescent="0.25">
      <c r="A70" s="22" t="s">
        <v>97</v>
      </c>
      <c r="B70" s="22"/>
      <c r="C70" s="22"/>
      <c r="D70" s="49"/>
      <c r="E70" s="22"/>
      <c r="F70" s="50">
        <f>SUM(F29+F34+F44+F61+F68)</f>
        <v>5085317.5</v>
      </c>
    </row>
    <row r="71" spans="1:6" x14ac:dyDescent="0.25">
      <c r="A71" s="51" t="s">
        <v>98</v>
      </c>
      <c r="B71" s="52"/>
      <c r="C71" s="52"/>
      <c r="D71" s="53"/>
      <c r="E71" s="52"/>
      <c r="F71" s="54">
        <f>SUM(F70*5/100)</f>
        <v>254265.875</v>
      </c>
    </row>
    <row r="72" spans="1:6" x14ac:dyDescent="0.25">
      <c r="A72" s="55" t="s">
        <v>99</v>
      </c>
      <c r="B72" s="55"/>
      <c r="C72" s="55"/>
      <c r="D72" s="56"/>
      <c r="E72" s="55"/>
      <c r="F72" s="57">
        <f>SUM(F70:F71)</f>
        <v>5339583.375</v>
      </c>
    </row>
    <row r="73" spans="1:6" x14ac:dyDescent="0.25">
      <c r="A73" s="58" t="s">
        <v>100</v>
      </c>
      <c r="B73" s="58"/>
      <c r="C73" s="58"/>
      <c r="D73" s="38"/>
      <c r="E73" s="58"/>
      <c r="F73" s="59">
        <f>SUM(F12*1)</f>
        <v>8400000</v>
      </c>
    </row>
    <row r="74" spans="1:6" x14ac:dyDescent="0.25">
      <c r="A74" s="55" t="s">
        <v>101</v>
      </c>
      <c r="B74" s="22"/>
      <c r="C74" s="22"/>
      <c r="D74" s="49"/>
      <c r="E74" s="22"/>
      <c r="F74" s="50">
        <f>SUM(F73-F72)</f>
        <v>3060416.625</v>
      </c>
    </row>
    <row r="75" spans="1:6" x14ac:dyDescent="0.25">
      <c r="A75" s="60" t="s">
        <v>102</v>
      </c>
      <c r="B75" s="61"/>
      <c r="C75" s="61"/>
      <c r="D75" s="62"/>
      <c r="E75" s="61"/>
      <c r="F75" s="16"/>
    </row>
    <row r="76" spans="1:6" ht="15.75" thickBot="1" x14ac:dyDescent="0.3">
      <c r="A76" s="63"/>
      <c r="B76" s="61"/>
      <c r="C76" s="61"/>
      <c r="D76" s="62"/>
      <c r="E76" s="61"/>
      <c r="F76" s="16"/>
    </row>
    <row r="77" spans="1:6" x14ac:dyDescent="0.25">
      <c r="A77" s="64" t="s">
        <v>103</v>
      </c>
      <c r="B77" s="65"/>
      <c r="C77" s="65"/>
      <c r="D77" s="66"/>
      <c r="E77" s="67"/>
      <c r="F77" s="16"/>
    </row>
    <row r="78" spans="1:6" x14ac:dyDescent="0.25">
      <c r="A78" s="68" t="s">
        <v>104</v>
      </c>
      <c r="B78" s="69"/>
      <c r="C78" s="69"/>
      <c r="D78" s="70"/>
      <c r="E78" s="71"/>
      <c r="F78" s="16"/>
    </row>
    <row r="79" spans="1:6" x14ac:dyDescent="0.25">
      <c r="A79" s="68" t="s">
        <v>105</v>
      </c>
      <c r="B79" s="69"/>
      <c r="C79" s="69"/>
      <c r="D79" s="70"/>
      <c r="E79" s="71"/>
      <c r="F79" s="16"/>
    </row>
    <row r="80" spans="1:6" x14ac:dyDescent="0.25">
      <c r="A80" s="68" t="s">
        <v>106</v>
      </c>
      <c r="B80" s="69"/>
      <c r="C80" s="69"/>
      <c r="D80" s="70"/>
      <c r="E80" s="71"/>
      <c r="F80" s="16"/>
    </row>
    <row r="81" spans="1:6" x14ac:dyDescent="0.25">
      <c r="A81" s="68" t="s">
        <v>107</v>
      </c>
      <c r="B81" s="69"/>
      <c r="C81" s="69"/>
      <c r="D81" s="70"/>
      <c r="E81" s="71"/>
      <c r="F81" s="16"/>
    </row>
    <row r="82" spans="1:6" x14ac:dyDescent="0.25">
      <c r="A82" s="68" t="s">
        <v>108</v>
      </c>
      <c r="B82" s="69"/>
      <c r="C82" s="69"/>
      <c r="D82" s="70"/>
      <c r="E82" s="71"/>
      <c r="F82" s="16"/>
    </row>
    <row r="83" spans="1:6" ht="15.75" thickBot="1" x14ac:dyDescent="0.3">
      <c r="A83" s="72" t="s">
        <v>109</v>
      </c>
      <c r="B83" s="73"/>
      <c r="C83" s="73"/>
      <c r="D83" s="74"/>
      <c r="E83" s="75"/>
      <c r="F83" s="16"/>
    </row>
    <row r="84" spans="1:6" ht="15.75" thickBot="1" x14ac:dyDescent="0.3">
      <c r="A84" s="76"/>
      <c r="B84" s="69"/>
      <c r="C84" s="69"/>
      <c r="D84" s="70"/>
      <c r="E84" s="69"/>
      <c r="F84" s="16"/>
    </row>
    <row r="85" spans="1:6" ht="15.75" thickBot="1" x14ac:dyDescent="0.3">
      <c r="A85" s="77" t="s">
        <v>110</v>
      </c>
      <c r="B85" s="78"/>
      <c r="C85" s="79"/>
      <c r="D85" s="80"/>
      <c r="E85" s="81"/>
      <c r="F85" s="16"/>
    </row>
    <row r="86" spans="1:6" x14ac:dyDescent="0.25">
      <c r="A86" s="82" t="s">
        <v>111</v>
      </c>
      <c r="B86" s="83" t="s">
        <v>112</v>
      </c>
      <c r="C86" s="84" t="s">
        <v>113</v>
      </c>
      <c r="D86" s="80"/>
      <c r="E86" s="81"/>
      <c r="F86" s="16"/>
    </row>
    <row r="87" spans="1:6" x14ac:dyDescent="0.25">
      <c r="A87" s="85" t="s">
        <v>114</v>
      </c>
      <c r="B87" s="86">
        <f>F29</f>
        <v>1395000</v>
      </c>
      <c r="C87" s="87">
        <f>(B87/B93)</f>
        <v>0.26125633818762123</v>
      </c>
      <c r="D87" s="80"/>
      <c r="E87" s="81"/>
      <c r="F87" s="16"/>
    </row>
    <row r="88" spans="1:6" x14ac:dyDescent="0.25">
      <c r="A88" s="85" t="s">
        <v>115</v>
      </c>
      <c r="B88" s="88">
        <v>0</v>
      </c>
      <c r="C88" s="87">
        <v>0</v>
      </c>
      <c r="D88" s="80"/>
      <c r="E88" s="81"/>
      <c r="F88" s="16"/>
    </row>
    <row r="89" spans="1:6" x14ac:dyDescent="0.25">
      <c r="A89" s="85" t="s">
        <v>116</v>
      </c>
      <c r="B89" s="86">
        <f>F44</f>
        <v>92500</v>
      </c>
      <c r="C89" s="87">
        <f>(B89/B93)</f>
        <v>1.7323448947924706E-2</v>
      </c>
      <c r="D89" s="80"/>
      <c r="E89" s="81"/>
      <c r="F89" s="16"/>
    </row>
    <row r="90" spans="1:6" x14ac:dyDescent="0.25">
      <c r="A90" s="85" t="s">
        <v>117</v>
      </c>
      <c r="B90" s="86">
        <f>F61</f>
        <v>3234649.5</v>
      </c>
      <c r="C90" s="87">
        <f>(B90/B93)</f>
        <v>0.60578687002897491</v>
      </c>
      <c r="D90" s="80"/>
      <c r="E90" s="81"/>
      <c r="F90" s="16"/>
    </row>
    <row r="91" spans="1:6" x14ac:dyDescent="0.25">
      <c r="A91" s="85" t="s">
        <v>118</v>
      </c>
      <c r="B91" s="89">
        <f>F68</f>
        <v>363168</v>
      </c>
      <c r="C91" s="87">
        <f>(B91/B93)</f>
        <v>6.801429521643157E-2</v>
      </c>
      <c r="D91" s="90"/>
      <c r="E91" s="91"/>
      <c r="F91" s="16"/>
    </row>
    <row r="92" spans="1:6" x14ac:dyDescent="0.25">
      <c r="A92" s="85" t="s">
        <v>119</v>
      </c>
      <c r="B92" s="89">
        <f>F71</f>
        <v>254265.875</v>
      </c>
      <c r="C92" s="87">
        <f>(B92/B93)</f>
        <v>4.7619047619047616E-2</v>
      </c>
      <c r="D92" s="90"/>
      <c r="E92" s="91"/>
      <c r="F92" s="16"/>
    </row>
    <row r="93" spans="1:6" ht="15.75" thickBot="1" x14ac:dyDescent="0.3">
      <c r="A93" s="92" t="s">
        <v>120</v>
      </c>
      <c r="B93" s="93">
        <f>SUM(B87:B92)</f>
        <v>5339583.375</v>
      </c>
      <c r="C93" s="94">
        <f>SUM(C87:C92)</f>
        <v>1</v>
      </c>
      <c r="D93" s="90"/>
      <c r="E93" s="91"/>
      <c r="F93" s="16"/>
    </row>
    <row r="94" spans="1:6" x14ac:dyDescent="0.25">
      <c r="A94" s="63"/>
      <c r="B94" s="61"/>
      <c r="C94" s="61"/>
      <c r="D94" s="62"/>
      <c r="E94" s="61"/>
      <c r="F94" s="16"/>
    </row>
    <row r="95" spans="1:6" ht="15.75" thickBot="1" x14ac:dyDescent="0.3">
      <c r="A95" s="95"/>
      <c r="B95" s="61"/>
      <c r="C95" s="61"/>
      <c r="D95" s="62"/>
      <c r="E95" s="61"/>
      <c r="F95" s="16"/>
    </row>
    <row r="96" spans="1:6" ht="15.75" thickBot="1" x14ac:dyDescent="0.3">
      <c r="A96" s="96"/>
      <c r="B96" s="78" t="s">
        <v>121</v>
      </c>
      <c r="C96" s="97"/>
      <c r="D96" s="98"/>
      <c r="E96" s="91"/>
      <c r="F96" s="16"/>
    </row>
    <row r="97" spans="1:6" x14ac:dyDescent="0.25">
      <c r="A97" s="99" t="s">
        <v>122</v>
      </c>
      <c r="B97" s="100">
        <v>38000</v>
      </c>
      <c r="C97" s="100">
        <v>40000</v>
      </c>
      <c r="D97" s="101">
        <v>45000</v>
      </c>
      <c r="E97" s="102"/>
      <c r="F97" s="16"/>
    </row>
    <row r="98" spans="1:6" ht="15.75" thickBot="1" x14ac:dyDescent="0.3">
      <c r="A98" s="92" t="s">
        <v>123</v>
      </c>
      <c r="B98" s="93">
        <f>(F72/B97)</f>
        <v>140.5153519736842</v>
      </c>
      <c r="C98" s="93">
        <f>(F72/C97)</f>
        <v>133.48958437499999</v>
      </c>
      <c r="D98" s="103">
        <f>(F72/D97)</f>
        <v>118.65740833333334</v>
      </c>
      <c r="E98" s="102"/>
      <c r="F98" s="16"/>
    </row>
    <row r="99" spans="1:6" x14ac:dyDescent="0.25">
      <c r="A99" s="104" t="s">
        <v>124</v>
      </c>
      <c r="B99" s="69"/>
      <c r="C99" s="69"/>
      <c r="D99" s="70"/>
      <c r="E99" s="69"/>
      <c r="F99" s="16"/>
    </row>
    <row r="100" spans="1:6" x14ac:dyDescent="0.25">
      <c r="A100" s="16"/>
      <c r="B100" s="16"/>
      <c r="C100" s="16"/>
      <c r="D100" s="3"/>
      <c r="E100" s="16"/>
      <c r="F100" s="16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3CFF94-5DF3-4D74-AA5D-C7077C0E6C83}"/>
</file>

<file path=customXml/itemProps2.xml><?xml version="1.0" encoding="utf-8"?>
<ds:datastoreItem xmlns:ds="http://schemas.openxmlformats.org/officeDocument/2006/customXml" ds:itemID="{EA14B69C-239B-483A-8376-A7BDB38A457F}"/>
</file>

<file path=customXml/itemProps3.xml><?xml version="1.0" encoding="utf-8"?>
<ds:datastoreItem xmlns:ds="http://schemas.openxmlformats.org/officeDocument/2006/customXml" ds:itemID="{ECAC8566-E15B-486A-B8B7-064D4F9F9F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alcachofa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2023-04-13T13:58:29Z</dcterms:created>
  <dcterms:modified xsi:type="dcterms:W3CDTF">2023-04-13T13:59:07Z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