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ALFALFA ESTABLECIMIENTO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40" i="1"/>
  <c r="G39" i="1"/>
  <c r="G33" i="1"/>
  <c r="G34" i="1"/>
  <c r="G35" i="1"/>
  <c r="G38" i="1"/>
  <c r="G37" i="1"/>
  <c r="G36" i="1"/>
  <c r="G12" i="1"/>
  <c r="G23" i="1" l="1"/>
  <c r="G22" i="1"/>
  <c r="G21" i="1"/>
  <c r="G47" i="1"/>
  <c r="G49" i="1"/>
  <c r="G51" i="1"/>
  <c r="G53" i="1"/>
  <c r="G45" i="1"/>
  <c r="G24" i="1" l="1"/>
  <c r="G54" i="1"/>
  <c r="G58" i="1" l="1"/>
  <c r="G59" i="1" l="1"/>
  <c r="G64" i="1" l="1"/>
  <c r="C83" i="1"/>
  <c r="C82" i="1" l="1"/>
  <c r="C81" i="1"/>
  <c r="C79" i="1"/>
  <c r="G29" i="1" l="1"/>
  <c r="G61" i="1" s="1"/>
  <c r="G62" i="1" l="1"/>
  <c r="G63" i="1" l="1"/>
  <c r="G65" i="1" s="1"/>
  <c r="C84" i="1"/>
  <c r="C90" i="1" l="1"/>
  <c r="C85" i="1"/>
  <c r="D84" i="1" s="1"/>
  <c r="D90" i="1"/>
  <c r="E90" i="1"/>
  <c r="D82" i="1" l="1"/>
  <c r="D79" i="1"/>
  <c r="D81" i="1"/>
  <c r="D83" i="1"/>
  <c r="D85" i="1" l="1"/>
</calcChain>
</file>

<file path=xl/sharedStrings.xml><?xml version="1.0" encoding="utf-8"?>
<sst xmlns="http://schemas.openxmlformats.org/spreadsheetml/2006/main" count="147" uniqueCount="106">
  <si>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</si>
  <si>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</si>
  <si>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</si>
  <si>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</si>
  <si>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</si>
  <si>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</si>
  <si>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</si>
  <si>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</si>
  <si>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</si>
  <si>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</si>
  <si>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</si>
  <si>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</si>
  <si>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</si>
  <si>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</si>
  <si>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</si>
  <si>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</si>
  <si>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</si>
  <si>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</si>
  <si>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</si>
  <si>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</si>
  <si>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</si>
  <si>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</si>
  <si>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</si>
  <si>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</si>
  <si>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</si>
  <si>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</si>
  <si>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</si>
  <si>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</si>
  <si>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</si>
  <si>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</si>
  <si>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</si>
  <si>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</si>
  <si>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</si>
  <si>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</si>
  <si>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</si>
  <si>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</si>
  <si>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</si>
  <si>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</si>
  <si>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</si>
  <si>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</si>
  <si>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</si>
  <si>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</si>
  <si>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</si>
  <si>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</si>
  <si>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</si>
  <si>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</si>
  <si>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</si>
  <si>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</si>
  <si>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</si>
  <si>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</si>
  <si>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</si>
  <si>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Costo unitario ($/kg) (*)</t>
  </si>
  <si>
    <t>Todas</t>
  </si>
  <si>
    <t>PRECIO ESPERADO ($/kg)</t>
  </si>
  <si>
    <t>COSTOS DIRECTOS DE PRODUCCIÓN POR HECTÁREA (INCLUYE IVA)</t>
  </si>
  <si>
    <t>FERTILIZANTES</t>
  </si>
  <si>
    <t>ESCENARIOS COSTO UNITARIO  ($/kg)</t>
  </si>
  <si>
    <t>Septiembre</t>
  </si>
  <si>
    <t>Enero</t>
  </si>
  <si>
    <t>Abril</t>
  </si>
  <si>
    <t>Septiembre-Febrero</t>
  </si>
  <si>
    <t>HERBICIDA</t>
  </si>
  <si>
    <t>Diciembre-Marzo</t>
  </si>
  <si>
    <t>B. O'Higgins</t>
  </si>
  <si>
    <t xml:space="preserve">ALFALFA ESTABLECIMIENTO </t>
  </si>
  <si>
    <t>Super Lechera</t>
  </si>
  <si>
    <t>Doñihue</t>
  </si>
  <si>
    <t>Local</t>
  </si>
  <si>
    <t>Marzo</t>
  </si>
  <si>
    <t>Heladas, Sequía</t>
  </si>
  <si>
    <t>RENDIMIENTO (Fardos/há)</t>
  </si>
  <si>
    <t>Riegos</t>
  </si>
  <si>
    <t>Manejo fitosanitario</t>
  </si>
  <si>
    <t>Octubre-Marzo</t>
  </si>
  <si>
    <t>Cosecha</t>
  </si>
  <si>
    <t>Aradura</t>
  </si>
  <si>
    <t>JM</t>
  </si>
  <si>
    <t>Agosto</t>
  </si>
  <si>
    <t>Rastrajes</t>
  </si>
  <si>
    <t>Nivelación</t>
  </si>
  <si>
    <t>Siembra y apisonado</t>
  </si>
  <si>
    <t>Siega</t>
  </si>
  <si>
    <t>Rastrillado</t>
  </si>
  <si>
    <t>Enfardadura</t>
  </si>
  <si>
    <t>SEMILLA</t>
  </si>
  <si>
    <t>Semilla alfalfa Super Lechera</t>
  </si>
  <si>
    <t>kg</t>
  </si>
  <si>
    <t xml:space="preserve">Agosto </t>
  </si>
  <si>
    <t>Superfosfato triple</t>
  </si>
  <si>
    <t>INSECTICIDAS</t>
  </si>
  <si>
    <t>Karate Zeon</t>
  </si>
  <si>
    <t>L</t>
  </si>
  <si>
    <t>Diciembre-Enero</t>
  </si>
  <si>
    <t>Pivot 100 SL</t>
  </si>
  <si>
    <t>Agosto-Septiembre</t>
  </si>
  <si>
    <t>Rango 480 SL</t>
  </si>
  <si>
    <t>Agosto - Noviembre</t>
  </si>
  <si>
    <t xml:space="preserve">Reglone SC </t>
  </si>
  <si>
    <t>1. El precio de los insumos y productos se expresan con IVA.</t>
  </si>
  <si>
    <t>2. El costo de la mano de obra incluye impuestos e imposiciones.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</si>
  <si>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</si>
  <si>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</si>
  <si>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</si>
  <si>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6. El precio esperado de venta considera al producto colocado en el predio del productor.</t>
  </si>
  <si>
    <t>7. Producción a base de 5 cortes al año.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</si>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</sst>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  <numFmt numFmtId="169" formatCode="_-* #,##0_-;\-* #,##0_-;_-* &quot;-&quot;??_-;_-@_-"/>
  </numFmts>
  <fonts count="3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u/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 applyNumberFormat="0" applyFill="0" applyBorder="0" applyProtection="0"/>
    <xf numFmtId="166" fontId="18" fillId="0" borderId="16" applyFont="0" applyFill="0" applyBorder="0" applyAlignment="0" applyProtection="0"/>
    <xf numFmtId="166" fontId="17" fillId="0" borderId="16" applyFont="0" applyFill="0" applyBorder="0" applyAlignment="0" applyProtection="0"/>
    <xf numFmtId="41" fontId="21" fillId="0" borderId="0" applyFont="0" applyFill="0" applyBorder="0" applyAlignment="0" applyProtection="0"/>
    <xf numFmtId="0" fontId="22" fillId="0" borderId="16"/>
    <xf numFmtId="167" fontId="22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2" fillId="0" borderId="16"/>
    <xf numFmtId="168" fontId="22" fillId="0" borderId="16" applyFont="0" applyFill="0" applyBorder="0" applyAlignment="0" applyProtection="0"/>
    <xf numFmtId="43" fontId="24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3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5" fillId="2" borderId="16" xfId="0" applyNumberFormat="1" applyFont="1" applyFill="1" applyBorder="1" applyAlignment="1">
      <alignment vertical="center"/>
    </xf>
    <xf numFmtId="0" fontId="13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3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3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3" fillId="9" borderId="37" xfId="0" applyFont="1" applyFill="1" applyBorder="1" applyAlignment="1"/>
    <xf numFmtId="0" fontId="13" fillId="2" borderId="16" xfId="0" applyFont="1" applyFill="1" applyBorder="1" applyAlignment="1">
      <alignment vertical="center"/>
    </xf>
    <xf numFmtId="49" fontId="13" fillId="2" borderId="16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6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9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4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19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0" fontId="13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3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0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5" fillId="0" borderId="55" xfId="0" applyFont="1" applyBorder="1" applyAlignment="1">
      <alignment horizontal="right"/>
    </xf>
    <xf numFmtId="3" fontId="25" fillId="0" borderId="55" xfId="0" applyNumberFormat="1" applyFont="1" applyBorder="1" applyAlignment="1">
      <alignment horizontal="right"/>
    </xf>
    <xf numFmtId="169" fontId="25" fillId="0" borderId="55" xfId="10" applyNumberFormat="1" applyFont="1" applyFill="1" applyBorder="1" applyAlignment="1">
      <alignment horizontal="right"/>
    </xf>
    <xf numFmtId="0" fontId="25" fillId="0" borderId="55" xfId="0" applyFont="1" applyBorder="1" applyAlignment="1">
      <alignment horizontal="right" wrapText="1"/>
    </xf>
    <xf numFmtId="3" fontId="25" fillId="0" borderId="55" xfId="0" applyNumberFormat="1" applyFont="1" applyBorder="1" applyAlignment="1">
      <alignment horizontal="right" wrapText="1"/>
    </xf>
    <xf numFmtId="0" fontId="26" fillId="0" borderId="0" xfId="0" applyFont="1" applyAlignment="1">
      <alignment vertical="center"/>
    </xf>
    <xf numFmtId="49" fontId="20" fillId="2" borderId="38" xfId="0" applyNumberFormat="1" applyFont="1" applyFill="1" applyBorder="1" applyAlignment="1">
      <alignment vertical="center"/>
    </xf>
    <xf numFmtId="0" fontId="5" fillId="2" borderId="39" xfId="0" applyFont="1" applyFill="1" applyBorder="1"/>
    <xf numFmtId="164" fontId="19" fillId="2" borderId="40" xfId="0" applyNumberFormat="1" applyFont="1" applyFill="1" applyBorder="1" applyAlignment="1">
      <alignment vertical="center"/>
    </xf>
    <xf numFmtId="0" fontId="28" fillId="0" borderId="0" xfId="0" applyFont="1"/>
    <xf numFmtId="0" fontId="29" fillId="0" borderId="41" xfId="0" applyFont="1" applyFill="1" applyBorder="1" applyAlignment="1">
      <alignment vertical="center"/>
    </xf>
    <xf numFmtId="0" fontId="5" fillId="2" borderId="0" xfId="0" applyFont="1" applyFill="1"/>
    <xf numFmtId="164" fontId="19" fillId="2" borderId="42" xfId="0" applyNumberFormat="1" applyFont="1" applyFill="1" applyBorder="1" applyAlignment="1">
      <alignment vertical="center"/>
    </xf>
    <xf numFmtId="0" fontId="28" fillId="0" borderId="41" xfId="0" applyFont="1" applyBorder="1" applyAlignment="1">
      <alignment vertical="center"/>
    </xf>
    <xf numFmtId="0" fontId="28" fillId="0" borderId="43" xfId="0" applyFont="1" applyBorder="1" applyAlignment="1">
      <alignment vertical="center"/>
    </xf>
    <xf numFmtId="0" fontId="5" fillId="2" borderId="44" xfId="0" applyFont="1" applyFill="1" applyBorder="1"/>
    <xf numFmtId="164" fontId="19" fillId="2" borderId="45" xfId="0" applyNumberFormat="1" applyFont="1" applyFill="1" applyBorder="1" applyAlignment="1">
      <alignment vertical="center"/>
    </xf>
    <xf numFmtId="49" fontId="16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left"/>
    </xf>
    <xf numFmtId="49" fontId="5" fillId="2" borderId="53" xfId="0" applyNumberFormat="1" applyFont="1" applyFill="1" applyBorder="1" applyAlignment="1">
      <alignment horizontal="left"/>
    </xf>
  </cellXfs>
  <cellStyles count="11">
    <cellStyle name="Millares" xfId="10" builtinId="3"/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23044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222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B1" zoomScale="124" zoomScaleNormal="124" workbookViewId="0">
      <selection activeCell="C14" sqref="C14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7" customFormat="1" ht="27">
      <c r="A9" s="73"/>
      <c r="B9" s="74" t="s">
        <v>0</v>
      </c>
      <c r="C9" s="111" t="s">
        <v>64</v>
      </c>
      <c r="D9" s="75"/>
      <c r="E9" s="128" t="s">
        <v>70</v>
      </c>
      <c r="F9" s="129"/>
      <c r="G9" s="108">
        <v>450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>
      <c r="A10" s="73"/>
      <c r="B10" s="78" t="s">
        <v>1</v>
      </c>
      <c r="C10" s="109" t="s">
        <v>65</v>
      </c>
      <c r="D10" s="75"/>
      <c r="E10" s="126" t="s">
        <v>2</v>
      </c>
      <c r="F10" s="127"/>
      <c r="G10" s="108" t="s">
        <v>59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>
      <c r="A11" s="73"/>
      <c r="B11" s="78" t="s">
        <v>46</v>
      </c>
      <c r="C11" s="108" t="s">
        <v>50</v>
      </c>
      <c r="D11" s="75"/>
      <c r="E11" s="126" t="s">
        <v>53</v>
      </c>
      <c r="F11" s="127"/>
      <c r="G11" s="108">
        <v>5500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>
      <c r="A12" s="73"/>
      <c r="B12" s="78" t="s">
        <v>47</v>
      </c>
      <c r="C12" s="108" t="s">
        <v>63</v>
      </c>
      <c r="D12" s="75"/>
      <c r="E12" s="134" t="s">
        <v>3</v>
      </c>
      <c r="F12" s="135"/>
      <c r="G12" s="108">
        <f>G9*G11</f>
        <v>2475000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>
      <c r="A13" s="73"/>
      <c r="B13" s="78" t="s">
        <v>48</v>
      </c>
      <c r="C13" s="107" t="s">
        <v>66</v>
      </c>
      <c r="D13" s="75"/>
      <c r="E13" s="126" t="s">
        <v>4</v>
      </c>
      <c r="F13" s="127"/>
      <c r="G13" s="108" t="s">
        <v>67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>
      <c r="A14" s="73"/>
      <c r="B14" s="78" t="s">
        <v>5</v>
      </c>
      <c r="C14" s="109" t="s">
        <v>52</v>
      </c>
      <c r="D14" s="75"/>
      <c r="E14" s="126" t="s">
        <v>6</v>
      </c>
      <c r="F14" s="127"/>
      <c r="G14" s="108" t="s">
        <v>68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>
      <c r="A15" s="73"/>
      <c r="B15" s="78" t="s">
        <v>7</v>
      </c>
      <c r="C15" s="110" t="s">
        <v>58</v>
      </c>
      <c r="D15" s="75"/>
      <c r="E15" s="130" t="s">
        <v>8</v>
      </c>
      <c r="F15" s="131"/>
      <c r="G15" s="108" t="s">
        <v>69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32" t="s">
        <v>54</v>
      </c>
      <c r="C17" s="133"/>
      <c r="D17" s="133"/>
      <c r="E17" s="133"/>
      <c r="F17" s="133"/>
      <c r="G17" s="13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102" customFormat="1" ht="12" customHeight="1">
      <c r="A21" s="96"/>
      <c r="B21" s="97" t="s">
        <v>71</v>
      </c>
      <c r="C21" s="98" t="s">
        <v>16</v>
      </c>
      <c r="D21" s="98">
        <v>9</v>
      </c>
      <c r="E21" s="98" t="s">
        <v>60</v>
      </c>
      <c r="F21" s="99">
        <v>25000</v>
      </c>
      <c r="G21" s="100">
        <f t="shared" ref="G21:G23" si="0">D21*F21</f>
        <v>225000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</row>
    <row r="22" spans="1:255" s="102" customFormat="1" ht="12" customHeight="1">
      <c r="A22" s="96"/>
      <c r="B22" s="97" t="s">
        <v>72</v>
      </c>
      <c r="C22" s="98" t="s">
        <v>16</v>
      </c>
      <c r="D22" s="98">
        <v>2</v>
      </c>
      <c r="E22" s="98" t="s">
        <v>73</v>
      </c>
      <c r="F22" s="99">
        <v>25000</v>
      </c>
      <c r="G22" s="100">
        <f t="shared" si="0"/>
        <v>50000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</row>
    <row r="23" spans="1:255" s="102" customFormat="1" ht="12" customHeight="1">
      <c r="A23" s="96"/>
      <c r="B23" s="97" t="s">
        <v>74</v>
      </c>
      <c r="C23" s="98" t="s">
        <v>16</v>
      </c>
      <c r="D23" s="98">
        <v>4</v>
      </c>
      <c r="E23" s="98" t="s">
        <v>73</v>
      </c>
      <c r="F23" s="99">
        <v>25000</v>
      </c>
      <c r="G23" s="100">
        <f t="shared" si="0"/>
        <v>100000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</row>
    <row r="24" spans="1:255" ht="11.25" customHeight="1">
      <c r="B24" s="16" t="s">
        <v>17</v>
      </c>
      <c r="C24" s="17"/>
      <c r="D24" s="17"/>
      <c r="E24" s="17"/>
      <c r="F24" s="18"/>
      <c r="G24" s="19">
        <f>SUM(G21:G23)</f>
        <v>375000</v>
      </c>
    </row>
    <row r="25" spans="1:255" ht="15.75" customHeight="1">
      <c r="A25" s="5"/>
      <c r="B25" s="106"/>
      <c r="C25" s="14"/>
      <c r="D25" s="14"/>
      <c r="E25" s="14"/>
      <c r="F25" s="15"/>
      <c r="G25" s="15"/>
      <c r="K25" s="66"/>
    </row>
    <row r="26" spans="1:255" ht="12" customHeight="1">
      <c r="A26" s="5"/>
      <c r="B26" s="82" t="s">
        <v>18</v>
      </c>
      <c r="C26" s="83"/>
      <c r="D26" s="84"/>
      <c r="E26" s="84"/>
      <c r="F26" s="85"/>
      <c r="G26" s="86"/>
    </row>
    <row r="27" spans="1:255" ht="24" customHeight="1">
      <c r="A27" s="5"/>
      <c r="B27" s="87" t="s">
        <v>10</v>
      </c>
      <c r="C27" s="88" t="s">
        <v>11</v>
      </c>
      <c r="D27" s="88" t="s">
        <v>12</v>
      </c>
      <c r="E27" s="87" t="s">
        <v>13</v>
      </c>
      <c r="F27" s="88" t="s">
        <v>14</v>
      </c>
      <c r="G27" s="87" t="s">
        <v>15</v>
      </c>
    </row>
    <row r="28" spans="1:255" s="77" customFormat="1" ht="12" customHeight="1">
      <c r="A28" s="73"/>
      <c r="B28" s="89"/>
      <c r="C28" s="90"/>
      <c r="D28" s="90"/>
      <c r="E28" s="90"/>
      <c r="F28" s="91"/>
      <c r="G28" s="92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ht="11.25" customHeight="1">
      <c r="B29" s="16" t="s">
        <v>19</v>
      </c>
      <c r="C29" s="17"/>
      <c r="D29" s="17"/>
      <c r="E29" s="17"/>
      <c r="F29" s="18"/>
      <c r="G29" s="19">
        <f>SUM(G28)</f>
        <v>0</v>
      </c>
    </row>
    <row r="30" spans="1:255" ht="15.75" customHeight="1">
      <c r="A30" s="5"/>
      <c r="B30" s="13"/>
      <c r="C30" s="14"/>
      <c r="D30" s="14"/>
      <c r="E30" s="14"/>
      <c r="F30" s="15"/>
      <c r="G30" s="15"/>
      <c r="K30" s="66"/>
    </row>
    <row r="31" spans="1:255" ht="12" customHeight="1">
      <c r="A31" s="5"/>
      <c r="B31" s="82" t="s">
        <v>20</v>
      </c>
      <c r="C31" s="83"/>
      <c r="D31" s="84"/>
      <c r="E31" s="84"/>
      <c r="F31" s="85"/>
      <c r="G31" s="86"/>
    </row>
    <row r="32" spans="1:255" ht="24" customHeight="1">
      <c r="A32" s="5"/>
      <c r="B32" s="87" t="s">
        <v>10</v>
      </c>
      <c r="C32" s="88" t="s">
        <v>11</v>
      </c>
      <c r="D32" s="88" t="s">
        <v>12</v>
      </c>
      <c r="E32" s="87" t="s">
        <v>13</v>
      </c>
      <c r="F32" s="88" t="s">
        <v>14</v>
      </c>
      <c r="G32" s="87" t="s">
        <v>15</v>
      </c>
    </row>
    <row r="33" spans="1:255" s="102" customFormat="1" ht="12" customHeight="1">
      <c r="A33" s="96"/>
      <c r="B33" s="97" t="s">
        <v>75</v>
      </c>
      <c r="C33" s="98" t="s">
        <v>76</v>
      </c>
      <c r="D33" s="98">
        <v>1</v>
      </c>
      <c r="E33" s="98" t="s">
        <v>77</v>
      </c>
      <c r="F33" s="99">
        <v>157500</v>
      </c>
      <c r="G33" s="100">
        <f t="shared" ref="G33:G35" si="1">+D33*F33</f>
        <v>157500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</row>
    <row r="34" spans="1:255" s="102" customFormat="1" ht="12" customHeight="1">
      <c r="A34" s="96"/>
      <c r="B34" s="97" t="s">
        <v>78</v>
      </c>
      <c r="C34" s="98" t="s">
        <v>76</v>
      </c>
      <c r="D34" s="98">
        <v>0.2</v>
      </c>
      <c r="E34" s="98" t="s">
        <v>77</v>
      </c>
      <c r="F34" s="99">
        <v>189000</v>
      </c>
      <c r="G34" s="100">
        <f t="shared" si="1"/>
        <v>37800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</row>
    <row r="35" spans="1:255" s="102" customFormat="1" ht="12" customHeight="1">
      <c r="A35" s="96"/>
      <c r="B35" s="97" t="s">
        <v>79</v>
      </c>
      <c r="C35" s="98" t="s">
        <v>76</v>
      </c>
      <c r="D35" s="98">
        <v>0.5</v>
      </c>
      <c r="E35" s="98" t="s">
        <v>77</v>
      </c>
      <c r="F35" s="99">
        <v>52500</v>
      </c>
      <c r="G35" s="100">
        <f t="shared" si="1"/>
        <v>26250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</row>
    <row r="36" spans="1:255" s="102" customFormat="1" ht="12" customHeight="1">
      <c r="A36" s="96"/>
      <c r="B36" s="97" t="s">
        <v>80</v>
      </c>
      <c r="C36" s="98" t="s">
        <v>76</v>
      </c>
      <c r="D36" s="98">
        <v>0.5</v>
      </c>
      <c r="E36" s="98" t="s">
        <v>77</v>
      </c>
      <c r="F36" s="99">
        <v>126000</v>
      </c>
      <c r="G36" s="100">
        <f t="shared" ref="G36:G39" si="2">+D36*F36</f>
        <v>63000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</row>
    <row r="37" spans="1:255" s="102" customFormat="1" ht="12" customHeight="1">
      <c r="A37" s="96"/>
      <c r="B37" s="97" t="s">
        <v>81</v>
      </c>
      <c r="C37" s="98" t="s">
        <v>76</v>
      </c>
      <c r="D37" s="98">
        <v>0.5</v>
      </c>
      <c r="E37" s="98" t="s">
        <v>62</v>
      </c>
      <c r="F37" s="99">
        <v>152250</v>
      </c>
      <c r="G37" s="100">
        <f t="shared" si="2"/>
        <v>76125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  <c r="IJ37" s="101"/>
      <c r="IK37" s="101"/>
      <c r="IL37" s="101"/>
      <c r="IM37" s="101"/>
      <c r="IN37" s="101"/>
      <c r="IO37" s="101"/>
      <c r="IP37" s="101"/>
      <c r="IQ37" s="101"/>
      <c r="IR37" s="101"/>
      <c r="IS37" s="101"/>
      <c r="IT37" s="101"/>
      <c r="IU37" s="101"/>
    </row>
    <row r="38" spans="1:255" s="102" customFormat="1" ht="12" customHeight="1">
      <c r="A38" s="96"/>
      <c r="B38" s="97" t="s">
        <v>82</v>
      </c>
      <c r="C38" s="98" t="s">
        <v>76</v>
      </c>
      <c r="D38" s="98">
        <v>0.6</v>
      </c>
      <c r="E38" s="98" t="s">
        <v>62</v>
      </c>
      <c r="F38" s="99">
        <v>204750</v>
      </c>
      <c r="G38" s="100">
        <f t="shared" si="2"/>
        <v>122850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101"/>
      <c r="HY38" s="101"/>
      <c r="HZ38" s="101"/>
      <c r="IA38" s="101"/>
      <c r="IB38" s="101"/>
      <c r="IC38" s="101"/>
      <c r="ID38" s="101"/>
      <c r="IE38" s="101"/>
      <c r="IF38" s="101"/>
      <c r="IG38" s="101"/>
      <c r="IH38" s="101"/>
      <c r="II38" s="101"/>
      <c r="IJ38" s="101"/>
      <c r="IK38" s="101"/>
      <c r="IL38" s="101"/>
      <c r="IM38" s="101"/>
      <c r="IN38" s="101"/>
      <c r="IO38" s="101"/>
      <c r="IP38" s="101"/>
      <c r="IQ38" s="101"/>
      <c r="IR38" s="101"/>
      <c r="IS38" s="101"/>
      <c r="IT38" s="101"/>
      <c r="IU38" s="101"/>
    </row>
    <row r="39" spans="1:255" s="102" customFormat="1" ht="12" customHeight="1">
      <c r="A39" s="96"/>
      <c r="B39" s="97" t="s">
        <v>83</v>
      </c>
      <c r="C39" s="98" t="s">
        <v>76</v>
      </c>
      <c r="D39" s="98">
        <v>0.5</v>
      </c>
      <c r="E39" s="98" t="s">
        <v>62</v>
      </c>
      <c r="F39" s="99">
        <v>892500</v>
      </c>
      <c r="G39" s="100">
        <f t="shared" si="2"/>
        <v>446250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  <c r="HV39" s="101"/>
      <c r="HW39" s="101"/>
      <c r="HX39" s="101"/>
      <c r="HY39" s="101"/>
      <c r="HZ39" s="101"/>
      <c r="IA39" s="101"/>
      <c r="IB39" s="101"/>
      <c r="IC39" s="101"/>
      <c r="ID39" s="101"/>
      <c r="IE39" s="101"/>
      <c r="IF39" s="101"/>
      <c r="IG39" s="101"/>
      <c r="IH39" s="101"/>
      <c r="II39" s="101"/>
      <c r="IJ39" s="101"/>
      <c r="IK39" s="101"/>
      <c r="IL39" s="101"/>
      <c r="IM39" s="101"/>
      <c r="IN39" s="101"/>
      <c r="IO39" s="101"/>
      <c r="IP39" s="101"/>
      <c r="IQ39" s="101"/>
      <c r="IR39" s="101"/>
      <c r="IS39" s="101"/>
      <c r="IT39" s="101"/>
      <c r="IU39" s="101"/>
    </row>
    <row r="40" spans="1:255" ht="12" customHeight="1">
      <c r="A40" s="33"/>
      <c r="B40" s="67" t="s">
        <v>21</v>
      </c>
      <c r="C40" s="68"/>
      <c r="D40" s="68"/>
      <c r="E40" s="68"/>
      <c r="F40" s="69"/>
      <c r="G40" s="70">
        <f>SUM(G33:G39)</f>
        <v>929775</v>
      </c>
    </row>
    <row r="41" spans="1:255" ht="12" customHeight="1">
      <c r="A41" s="33"/>
      <c r="B41" s="106"/>
      <c r="C41" s="14"/>
      <c r="D41" s="14"/>
      <c r="E41" s="14"/>
      <c r="F41" s="15"/>
      <c r="G41" s="15"/>
    </row>
    <row r="42" spans="1:255" ht="12" customHeight="1">
      <c r="A42" s="5"/>
      <c r="B42" s="82" t="s">
        <v>22</v>
      </c>
      <c r="C42" s="83"/>
      <c r="D42" s="84"/>
      <c r="E42" s="84"/>
      <c r="F42" s="85"/>
      <c r="G42" s="86"/>
    </row>
    <row r="43" spans="1:255" ht="24" customHeight="1">
      <c r="A43" s="5"/>
      <c r="B43" s="87" t="s">
        <v>23</v>
      </c>
      <c r="C43" s="88" t="s">
        <v>24</v>
      </c>
      <c r="D43" s="88" t="s">
        <v>25</v>
      </c>
      <c r="E43" s="87" t="s">
        <v>13</v>
      </c>
      <c r="F43" s="88" t="s">
        <v>14</v>
      </c>
      <c r="G43" s="87" t="s">
        <v>15</v>
      </c>
    </row>
    <row r="44" spans="1:255" s="102" customFormat="1" ht="12" customHeight="1">
      <c r="A44" s="96"/>
      <c r="B44" s="103" t="s">
        <v>84</v>
      </c>
      <c r="C44" s="98"/>
      <c r="D44" s="98"/>
      <c r="E44" s="98"/>
      <c r="F44" s="99"/>
      <c r="G44" s="100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101"/>
      <c r="GG44" s="101"/>
      <c r="GH44" s="101"/>
      <c r="GI44" s="101"/>
      <c r="GJ44" s="101"/>
      <c r="GK44" s="101"/>
      <c r="GL44" s="101"/>
      <c r="GM44" s="101"/>
      <c r="GN44" s="101"/>
      <c r="GO44" s="101"/>
      <c r="GP44" s="101"/>
      <c r="GQ44" s="101"/>
      <c r="GR44" s="101"/>
      <c r="GS44" s="101"/>
      <c r="GT44" s="101"/>
      <c r="GU44" s="101"/>
      <c r="GV44" s="101"/>
      <c r="GW44" s="101"/>
      <c r="GX44" s="101"/>
      <c r="GY44" s="101"/>
      <c r="GZ44" s="101"/>
      <c r="HA44" s="101"/>
      <c r="HB44" s="101"/>
      <c r="HC44" s="101"/>
      <c r="HD44" s="101"/>
      <c r="HE44" s="101"/>
      <c r="HF44" s="101"/>
      <c r="HG44" s="101"/>
      <c r="HH44" s="101"/>
      <c r="HI44" s="101"/>
      <c r="HJ44" s="101"/>
      <c r="HK44" s="101"/>
      <c r="HL44" s="101"/>
      <c r="HM44" s="101"/>
      <c r="HN44" s="101"/>
      <c r="HO44" s="101"/>
      <c r="HP44" s="101"/>
      <c r="HQ44" s="101"/>
      <c r="HR44" s="101"/>
      <c r="HS44" s="101"/>
      <c r="HT44" s="101"/>
      <c r="HU44" s="101"/>
      <c r="HV44" s="101"/>
      <c r="HW44" s="101"/>
      <c r="HX44" s="101"/>
      <c r="HY44" s="101"/>
      <c r="HZ44" s="101"/>
      <c r="IA44" s="101"/>
      <c r="IB44" s="101"/>
      <c r="IC44" s="101"/>
      <c r="ID44" s="101"/>
      <c r="IE44" s="101"/>
      <c r="IF44" s="101"/>
      <c r="IG44" s="101"/>
      <c r="IH44" s="101"/>
      <c r="II44" s="101"/>
      <c r="IJ44" s="101"/>
      <c r="IK44" s="101"/>
      <c r="IL44" s="101"/>
      <c r="IM44" s="101"/>
      <c r="IN44" s="101"/>
      <c r="IO44" s="101"/>
      <c r="IP44" s="101"/>
      <c r="IQ44" s="101"/>
      <c r="IR44" s="101"/>
      <c r="IS44" s="101"/>
      <c r="IT44" s="101"/>
      <c r="IU44" s="101"/>
    </row>
    <row r="45" spans="1:255" s="102" customFormat="1" ht="12" customHeight="1">
      <c r="A45" s="96"/>
      <c r="B45" s="97" t="s">
        <v>85</v>
      </c>
      <c r="C45" s="98" t="s">
        <v>86</v>
      </c>
      <c r="D45" s="98">
        <v>25</v>
      </c>
      <c r="E45" s="98" t="s">
        <v>87</v>
      </c>
      <c r="F45" s="99">
        <v>9877</v>
      </c>
      <c r="G45" s="100">
        <f t="shared" ref="G45:G53" si="3">+D45*F45</f>
        <v>246925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01"/>
      <c r="EP45" s="101"/>
      <c r="EQ45" s="101"/>
      <c r="ER45" s="101"/>
      <c r="ES45" s="101"/>
      <c r="ET45" s="101"/>
      <c r="EU45" s="101"/>
      <c r="EV45" s="101"/>
      <c r="EW45" s="101"/>
      <c r="EX45" s="101"/>
      <c r="EY45" s="101"/>
      <c r="EZ45" s="101"/>
      <c r="FA45" s="101"/>
      <c r="FB45" s="101"/>
      <c r="FC45" s="101"/>
      <c r="FD45" s="101"/>
      <c r="FE45" s="101"/>
      <c r="FF45" s="101"/>
      <c r="FG45" s="101"/>
      <c r="FH45" s="101"/>
      <c r="FI45" s="101"/>
      <c r="FJ45" s="101"/>
      <c r="FK45" s="101"/>
      <c r="FL45" s="101"/>
      <c r="FM45" s="101"/>
      <c r="FN45" s="101"/>
      <c r="FO45" s="101"/>
      <c r="FP45" s="101"/>
      <c r="FQ45" s="101"/>
      <c r="FR45" s="101"/>
      <c r="FS45" s="101"/>
      <c r="FT45" s="101"/>
      <c r="FU45" s="101"/>
      <c r="FV45" s="101"/>
      <c r="FW45" s="101"/>
      <c r="FX45" s="101"/>
      <c r="FY45" s="101"/>
      <c r="FZ45" s="101"/>
      <c r="GA45" s="101"/>
      <c r="GB45" s="101"/>
      <c r="GC45" s="101"/>
      <c r="GD45" s="101"/>
      <c r="GE45" s="101"/>
      <c r="GF45" s="101"/>
      <c r="GG45" s="101"/>
      <c r="GH45" s="101"/>
      <c r="GI45" s="101"/>
      <c r="GJ45" s="101"/>
      <c r="GK45" s="101"/>
      <c r="GL45" s="101"/>
      <c r="GM45" s="101"/>
      <c r="GN45" s="101"/>
      <c r="GO45" s="101"/>
      <c r="GP45" s="101"/>
      <c r="GQ45" s="101"/>
      <c r="GR45" s="101"/>
      <c r="GS45" s="101"/>
      <c r="GT45" s="101"/>
      <c r="GU45" s="101"/>
      <c r="GV45" s="101"/>
      <c r="GW45" s="101"/>
      <c r="GX45" s="101"/>
      <c r="GY45" s="101"/>
      <c r="GZ45" s="101"/>
      <c r="HA45" s="101"/>
      <c r="HB45" s="101"/>
      <c r="HC45" s="101"/>
      <c r="HD45" s="101"/>
      <c r="HE45" s="101"/>
      <c r="HF45" s="101"/>
      <c r="HG45" s="101"/>
      <c r="HH45" s="101"/>
      <c r="HI45" s="101"/>
      <c r="HJ45" s="101"/>
      <c r="HK45" s="101"/>
      <c r="HL45" s="101"/>
      <c r="HM45" s="101"/>
      <c r="HN45" s="101"/>
      <c r="HO45" s="101"/>
      <c r="HP45" s="101"/>
      <c r="HQ45" s="101"/>
      <c r="HR45" s="101"/>
      <c r="HS45" s="101"/>
      <c r="HT45" s="101"/>
      <c r="HU45" s="101"/>
      <c r="HV45" s="101"/>
      <c r="HW45" s="101"/>
      <c r="HX45" s="101"/>
      <c r="HY45" s="101"/>
      <c r="HZ45" s="101"/>
      <c r="IA45" s="101"/>
      <c r="IB45" s="101"/>
      <c r="IC45" s="101"/>
      <c r="ID45" s="101"/>
      <c r="IE45" s="101"/>
      <c r="IF45" s="101"/>
      <c r="IG45" s="101"/>
      <c r="IH45" s="101"/>
      <c r="II45" s="101"/>
      <c r="IJ45" s="101"/>
      <c r="IK45" s="101"/>
      <c r="IL45" s="101"/>
      <c r="IM45" s="101"/>
      <c r="IN45" s="101"/>
      <c r="IO45" s="101"/>
      <c r="IP45" s="101"/>
      <c r="IQ45" s="101"/>
      <c r="IR45" s="101"/>
      <c r="IS45" s="101"/>
      <c r="IT45" s="101"/>
      <c r="IU45" s="101"/>
    </row>
    <row r="46" spans="1:255" s="102" customFormat="1" ht="12" customHeight="1">
      <c r="A46" s="96"/>
      <c r="B46" s="103" t="s">
        <v>55</v>
      </c>
      <c r="C46" s="98"/>
      <c r="D46" s="98"/>
      <c r="E46" s="98"/>
      <c r="F46" s="99"/>
      <c r="G46" s="100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01"/>
      <c r="EB46" s="101"/>
      <c r="EC46" s="101"/>
      <c r="ED46" s="101"/>
      <c r="EE46" s="101"/>
      <c r="EF46" s="101"/>
      <c r="EG46" s="101"/>
      <c r="EH46" s="101"/>
      <c r="EI46" s="101"/>
      <c r="EJ46" s="101"/>
      <c r="EK46" s="101"/>
      <c r="EL46" s="101"/>
      <c r="EM46" s="101"/>
      <c r="EN46" s="101"/>
      <c r="EO46" s="101"/>
      <c r="EP46" s="101"/>
      <c r="EQ46" s="101"/>
      <c r="ER46" s="101"/>
      <c r="ES46" s="101"/>
      <c r="ET46" s="101"/>
      <c r="EU46" s="101"/>
      <c r="EV46" s="101"/>
      <c r="EW46" s="101"/>
      <c r="EX46" s="101"/>
      <c r="EY46" s="101"/>
      <c r="EZ46" s="101"/>
      <c r="FA46" s="101"/>
      <c r="FB46" s="101"/>
      <c r="FC46" s="101"/>
      <c r="FD46" s="101"/>
      <c r="FE46" s="101"/>
      <c r="FF46" s="101"/>
      <c r="FG46" s="101"/>
      <c r="FH46" s="101"/>
      <c r="FI46" s="101"/>
      <c r="FJ46" s="101"/>
      <c r="FK46" s="101"/>
      <c r="FL46" s="101"/>
      <c r="FM46" s="101"/>
      <c r="FN46" s="101"/>
      <c r="FO46" s="101"/>
      <c r="FP46" s="101"/>
      <c r="FQ46" s="101"/>
      <c r="FR46" s="101"/>
      <c r="FS46" s="101"/>
      <c r="FT46" s="101"/>
      <c r="FU46" s="101"/>
      <c r="FV46" s="101"/>
      <c r="FW46" s="101"/>
      <c r="FX46" s="101"/>
      <c r="FY46" s="101"/>
      <c r="FZ46" s="101"/>
      <c r="GA46" s="101"/>
      <c r="GB46" s="101"/>
      <c r="GC46" s="101"/>
      <c r="GD46" s="101"/>
      <c r="GE46" s="101"/>
      <c r="GF46" s="101"/>
      <c r="GG46" s="101"/>
      <c r="GH46" s="101"/>
      <c r="GI46" s="101"/>
      <c r="GJ46" s="101"/>
      <c r="GK46" s="101"/>
      <c r="GL46" s="101"/>
      <c r="GM46" s="101"/>
      <c r="GN46" s="101"/>
      <c r="GO46" s="101"/>
      <c r="GP46" s="101"/>
      <c r="GQ46" s="101"/>
      <c r="GR46" s="101"/>
      <c r="GS46" s="101"/>
      <c r="GT46" s="101"/>
      <c r="GU46" s="101"/>
      <c r="GV46" s="101"/>
      <c r="GW46" s="101"/>
      <c r="GX46" s="101"/>
      <c r="GY46" s="101"/>
      <c r="GZ46" s="101"/>
      <c r="HA46" s="101"/>
      <c r="HB46" s="101"/>
      <c r="HC46" s="101"/>
      <c r="HD46" s="101"/>
      <c r="HE46" s="101"/>
      <c r="HF46" s="101"/>
      <c r="HG46" s="101"/>
      <c r="HH46" s="101"/>
      <c r="HI46" s="101"/>
      <c r="HJ46" s="101"/>
      <c r="HK46" s="101"/>
      <c r="HL46" s="101"/>
      <c r="HM46" s="101"/>
      <c r="HN46" s="101"/>
      <c r="HO46" s="101"/>
      <c r="HP46" s="101"/>
      <c r="HQ46" s="101"/>
      <c r="HR46" s="101"/>
      <c r="HS46" s="101"/>
      <c r="HT46" s="101"/>
      <c r="HU46" s="101"/>
      <c r="HV46" s="101"/>
      <c r="HW46" s="101"/>
      <c r="HX46" s="101"/>
      <c r="HY46" s="101"/>
      <c r="HZ46" s="101"/>
      <c r="IA46" s="101"/>
      <c r="IB46" s="101"/>
      <c r="IC46" s="101"/>
      <c r="ID46" s="101"/>
      <c r="IE46" s="101"/>
      <c r="IF46" s="101"/>
      <c r="IG46" s="101"/>
      <c r="IH46" s="101"/>
      <c r="II46" s="101"/>
      <c r="IJ46" s="101"/>
      <c r="IK46" s="101"/>
      <c r="IL46" s="101"/>
      <c r="IM46" s="101"/>
      <c r="IN46" s="101"/>
      <c r="IO46" s="101"/>
      <c r="IP46" s="101"/>
      <c r="IQ46" s="101"/>
      <c r="IR46" s="101"/>
      <c r="IS46" s="101"/>
      <c r="IT46" s="101"/>
      <c r="IU46" s="101"/>
    </row>
    <row r="47" spans="1:255" s="102" customFormat="1" ht="12" customHeight="1">
      <c r="A47" s="96"/>
      <c r="B47" s="97" t="s">
        <v>88</v>
      </c>
      <c r="C47" s="98" t="s">
        <v>86</v>
      </c>
      <c r="D47" s="98">
        <v>300</v>
      </c>
      <c r="E47" s="98" t="s">
        <v>57</v>
      </c>
      <c r="F47" s="99">
        <v>1286.4000000000001</v>
      </c>
      <c r="G47" s="100">
        <f t="shared" si="3"/>
        <v>385920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101"/>
      <c r="DW47" s="101"/>
      <c r="DX47" s="101"/>
      <c r="DY47" s="101"/>
      <c r="DZ47" s="101"/>
      <c r="EA47" s="101"/>
      <c r="EB47" s="101"/>
      <c r="EC47" s="101"/>
      <c r="ED47" s="101"/>
      <c r="EE47" s="101"/>
      <c r="EF47" s="101"/>
      <c r="EG47" s="101"/>
      <c r="EH47" s="101"/>
      <c r="EI47" s="101"/>
      <c r="EJ47" s="101"/>
      <c r="EK47" s="101"/>
      <c r="EL47" s="101"/>
      <c r="EM47" s="101"/>
      <c r="EN47" s="101"/>
      <c r="EO47" s="101"/>
      <c r="EP47" s="101"/>
      <c r="EQ47" s="101"/>
      <c r="ER47" s="101"/>
      <c r="ES47" s="101"/>
      <c r="ET47" s="101"/>
      <c r="EU47" s="101"/>
      <c r="EV47" s="101"/>
      <c r="EW47" s="101"/>
      <c r="EX47" s="101"/>
      <c r="EY47" s="101"/>
      <c r="EZ47" s="101"/>
      <c r="FA47" s="101"/>
      <c r="FB47" s="101"/>
      <c r="FC47" s="101"/>
      <c r="FD47" s="101"/>
      <c r="FE47" s="101"/>
      <c r="FF47" s="101"/>
      <c r="FG47" s="101"/>
      <c r="FH47" s="101"/>
      <c r="FI47" s="101"/>
      <c r="FJ47" s="101"/>
      <c r="FK47" s="101"/>
      <c r="FL47" s="101"/>
      <c r="FM47" s="101"/>
      <c r="FN47" s="101"/>
      <c r="FO47" s="101"/>
      <c r="FP47" s="101"/>
      <c r="FQ47" s="101"/>
      <c r="FR47" s="101"/>
      <c r="FS47" s="101"/>
      <c r="FT47" s="101"/>
      <c r="FU47" s="101"/>
      <c r="FV47" s="101"/>
      <c r="FW47" s="101"/>
      <c r="FX47" s="101"/>
      <c r="FY47" s="101"/>
      <c r="FZ47" s="101"/>
      <c r="GA47" s="101"/>
      <c r="GB47" s="101"/>
      <c r="GC47" s="101"/>
      <c r="GD47" s="101"/>
      <c r="GE47" s="101"/>
      <c r="GF47" s="101"/>
      <c r="GG47" s="101"/>
      <c r="GH47" s="101"/>
      <c r="GI47" s="101"/>
      <c r="GJ47" s="101"/>
      <c r="GK47" s="101"/>
      <c r="GL47" s="101"/>
      <c r="GM47" s="101"/>
      <c r="GN47" s="101"/>
      <c r="GO47" s="101"/>
      <c r="GP47" s="101"/>
      <c r="GQ47" s="101"/>
      <c r="GR47" s="101"/>
      <c r="GS47" s="101"/>
      <c r="GT47" s="101"/>
      <c r="GU47" s="101"/>
      <c r="GV47" s="101"/>
      <c r="GW47" s="101"/>
      <c r="GX47" s="101"/>
      <c r="GY47" s="101"/>
      <c r="GZ47" s="101"/>
      <c r="HA47" s="101"/>
      <c r="HB47" s="101"/>
      <c r="HC47" s="101"/>
      <c r="HD47" s="101"/>
      <c r="HE47" s="101"/>
      <c r="HF47" s="101"/>
      <c r="HG47" s="101"/>
      <c r="HH47" s="101"/>
      <c r="HI47" s="101"/>
      <c r="HJ47" s="101"/>
      <c r="HK47" s="101"/>
      <c r="HL47" s="101"/>
      <c r="HM47" s="101"/>
      <c r="HN47" s="101"/>
      <c r="HO47" s="101"/>
      <c r="HP47" s="101"/>
      <c r="HQ47" s="101"/>
      <c r="HR47" s="101"/>
      <c r="HS47" s="101"/>
      <c r="HT47" s="101"/>
      <c r="HU47" s="101"/>
      <c r="HV47" s="101"/>
      <c r="HW47" s="101"/>
      <c r="HX47" s="101"/>
      <c r="HY47" s="101"/>
      <c r="HZ47" s="101"/>
      <c r="IA47" s="101"/>
      <c r="IB47" s="101"/>
      <c r="IC47" s="101"/>
      <c r="ID47" s="101"/>
      <c r="IE47" s="101"/>
      <c r="IF47" s="101"/>
      <c r="IG47" s="101"/>
      <c r="IH47" s="101"/>
      <c r="II47" s="101"/>
      <c r="IJ47" s="101"/>
      <c r="IK47" s="101"/>
      <c r="IL47" s="101"/>
      <c r="IM47" s="101"/>
      <c r="IN47" s="101"/>
      <c r="IO47" s="101"/>
      <c r="IP47" s="101"/>
      <c r="IQ47" s="101"/>
      <c r="IR47" s="101"/>
      <c r="IS47" s="101"/>
      <c r="IT47" s="101"/>
      <c r="IU47" s="101"/>
    </row>
    <row r="48" spans="1:255" s="102" customFormat="1" ht="12" customHeight="1">
      <c r="A48" s="96"/>
      <c r="B48" s="103" t="s">
        <v>89</v>
      </c>
      <c r="C48" s="98"/>
      <c r="D48" s="98"/>
      <c r="E48" s="98"/>
      <c r="F48" s="99"/>
      <c r="G48" s="100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GI48" s="101"/>
      <c r="GJ48" s="101"/>
      <c r="GK48" s="101"/>
      <c r="GL48" s="101"/>
      <c r="GM48" s="101"/>
      <c r="GN48" s="101"/>
      <c r="GO48" s="101"/>
      <c r="GP48" s="101"/>
      <c r="GQ48" s="101"/>
      <c r="GR48" s="101"/>
      <c r="GS48" s="101"/>
      <c r="GT48" s="101"/>
      <c r="GU48" s="101"/>
      <c r="GV48" s="101"/>
      <c r="GW48" s="101"/>
      <c r="GX48" s="101"/>
      <c r="GY48" s="101"/>
      <c r="GZ48" s="101"/>
      <c r="HA48" s="101"/>
      <c r="HB48" s="101"/>
      <c r="HC48" s="101"/>
      <c r="HD48" s="101"/>
      <c r="HE48" s="101"/>
      <c r="HF48" s="101"/>
      <c r="HG48" s="101"/>
      <c r="HH48" s="101"/>
      <c r="HI48" s="101"/>
      <c r="HJ48" s="101"/>
      <c r="HK48" s="101"/>
      <c r="HL48" s="101"/>
      <c r="HM48" s="101"/>
      <c r="HN48" s="101"/>
      <c r="HO48" s="101"/>
      <c r="HP48" s="101"/>
      <c r="HQ48" s="101"/>
      <c r="HR48" s="101"/>
      <c r="HS48" s="101"/>
      <c r="HT48" s="101"/>
      <c r="HU48" s="101"/>
      <c r="HV48" s="101"/>
      <c r="HW48" s="101"/>
      <c r="HX48" s="101"/>
      <c r="HY48" s="101"/>
      <c r="HZ48" s="101"/>
      <c r="IA48" s="101"/>
      <c r="IB48" s="101"/>
      <c r="IC48" s="101"/>
      <c r="ID48" s="101"/>
      <c r="IE48" s="101"/>
      <c r="IF48" s="101"/>
      <c r="IG48" s="101"/>
      <c r="IH48" s="101"/>
      <c r="II48" s="101"/>
      <c r="IJ48" s="101"/>
      <c r="IK48" s="101"/>
      <c r="IL48" s="101"/>
      <c r="IM48" s="101"/>
      <c r="IN48" s="101"/>
      <c r="IO48" s="101"/>
      <c r="IP48" s="101"/>
      <c r="IQ48" s="101"/>
      <c r="IR48" s="101"/>
      <c r="IS48" s="101"/>
      <c r="IT48" s="101"/>
      <c r="IU48" s="101"/>
    </row>
    <row r="49" spans="1:255" s="102" customFormat="1" ht="12" customHeight="1">
      <c r="A49" s="96"/>
      <c r="B49" s="97" t="s">
        <v>90</v>
      </c>
      <c r="C49" s="98" t="s">
        <v>91</v>
      </c>
      <c r="D49" s="98">
        <v>1</v>
      </c>
      <c r="E49" s="98" t="s">
        <v>92</v>
      </c>
      <c r="F49" s="99">
        <v>47150</v>
      </c>
      <c r="G49" s="100">
        <f t="shared" si="3"/>
        <v>47150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GI49" s="101"/>
      <c r="GJ49" s="101"/>
      <c r="GK49" s="101"/>
      <c r="GL49" s="101"/>
      <c r="GM49" s="101"/>
      <c r="GN49" s="101"/>
      <c r="GO49" s="101"/>
      <c r="GP49" s="101"/>
      <c r="GQ49" s="101"/>
      <c r="GR49" s="101"/>
      <c r="GS49" s="101"/>
      <c r="GT49" s="101"/>
      <c r="GU49" s="101"/>
      <c r="GV49" s="101"/>
      <c r="GW49" s="101"/>
      <c r="GX49" s="101"/>
      <c r="GY49" s="101"/>
      <c r="GZ49" s="101"/>
      <c r="HA49" s="101"/>
      <c r="HB49" s="101"/>
      <c r="HC49" s="101"/>
      <c r="HD49" s="101"/>
      <c r="HE49" s="101"/>
      <c r="HF49" s="101"/>
      <c r="HG49" s="101"/>
      <c r="HH49" s="101"/>
      <c r="HI49" s="101"/>
      <c r="HJ49" s="101"/>
      <c r="HK49" s="101"/>
      <c r="HL49" s="101"/>
      <c r="HM49" s="101"/>
      <c r="HN49" s="101"/>
      <c r="HO49" s="101"/>
      <c r="HP49" s="101"/>
      <c r="HQ49" s="101"/>
      <c r="HR49" s="101"/>
      <c r="HS49" s="101"/>
      <c r="HT49" s="101"/>
      <c r="HU49" s="101"/>
      <c r="HV49" s="101"/>
      <c r="HW49" s="101"/>
      <c r="HX49" s="101"/>
      <c r="HY49" s="101"/>
      <c r="HZ49" s="101"/>
      <c r="IA49" s="101"/>
      <c r="IB49" s="101"/>
      <c r="IC49" s="101"/>
      <c r="ID49" s="101"/>
      <c r="IE49" s="101"/>
      <c r="IF49" s="101"/>
      <c r="IG49" s="101"/>
      <c r="IH49" s="101"/>
      <c r="II49" s="101"/>
      <c r="IJ49" s="101"/>
      <c r="IK49" s="101"/>
      <c r="IL49" s="101"/>
      <c r="IM49" s="101"/>
      <c r="IN49" s="101"/>
      <c r="IO49" s="101"/>
      <c r="IP49" s="101"/>
      <c r="IQ49" s="101"/>
      <c r="IR49" s="101"/>
      <c r="IS49" s="101"/>
      <c r="IT49" s="101"/>
      <c r="IU49" s="101"/>
    </row>
    <row r="50" spans="1:255" s="102" customFormat="1" ht="12" customHeight="1">
      <c r="A50" s="96"/>
      <c r="B50" s="103" t="s">
        <v>61</v>
      </c>
      <c r="C50" s="98"/>
      <c r="D50" s="98"/>
      <c r="E50" s="98"/>
      <c r="F50" s="99"/>
      <c r="G50" s="100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GI50" s="101"/>
      <c r="GJ50" s="101"/>
      <c r="GK50" s="101"/>
      <c r="GL50" s="101"/>
      <c r="GM50" s="101"/>
      <c r="GN50" s="101"/>
      <c r="GO50" s="101"/>
      <c r="GP50" s="101"/>
      <c r="GQ50" s="101"/>
      <c r="GR50" s="101"/>
      <c r="GS50" s="101"/>
      <c r="GT50" s="101"/>
      <c r="GU50" s="101"/>
      <c r="GV50" s="101"/>
      <c r="GW50" s="101"/>
      <c r="GX50" s="101"/>
      <c r="GY50" s="101"/>
      <c r="GZ50" s="101"/>
      <c r="HA50" s="101"/>
      <c r="HB50" s="101"/>
      <c r="HC50" s="101"/>
      <c r="HD50" s="101"/>
      <c r="HE50" s="101"/>
      <c r="HF50" s="101"/>
      <c r="HG50" s="101"/>
      <c r="HH50" s="101"/>
      <c r="HI50" s="101"/>
      <c r="HJ50" s="101"/>
      <c r="HK50" s="101"/>
      <c r="HL50" s="101"/>
      <c r="HM50" s="101"/>
      <c r="HN50" s="101"/>
      <c r="HO50" s="101"/>
      <c r="HP50" s="101"/>
      <c r="HQ50" s="101"/>
      <c r="HR50" s="101"/>
      <c r="HS50" s="101"/>
      <c r="HT50" s="101"/>
      <c r="HU50" s="101"/>
      <c r="HV50" s="101"/>
      <c r="HW50" s="101"/>
      <c r="HX50" s="101"/>
      <c r="HY50" s="101"/>
      <c r="HZ50" s="101"/>
      <c r="IA50" s="101"/>
      <c r="IB50" s="101"/>
      <c r="IC50" s="101"/>
      <c r="ID50" s="101"/>
      <c r="IE50" s="101"/>
      <c r="IF50" s="101"/>
      <c r="IG50" s="101"/>
      <c r="IH50" s="101"/>
      <c r="II50" s="101"/>
      <c r="IJ50" s="101"/>
      <c r="IK50" s="101"/>
      <c r="IL50" s="101"/>
      <c r="IM50" s="101"/>
      <c r="IN50" s="101"/>
      <c r="IO50" s="101"/>
      <c r="IP50" s="101"/>
      <c r="IQ50" s="101"/>
      <c r="IR50" s="101"/>
      <c r="IS50" s="101"/>
      <c r="IT50" s="101"/>
      <c r="IU50" s="101"/>
    </row>
    <row r="51" spans="1:255" s="102" customFormat="1" ht="12" customHeight="1">
      <c r="A51" s="96"/>
      <c r="B51" s="97" t="s">
        <v>93</v>
      </c>
      <c r="C51" s="98" t="s">
        <v>91</v>
      </c>
      <c r="D51" s="98">
        <v>1</v>
      </c>
      <c r="E51" s="98" t="s">
        <v>94</v>
      </c>
      <c r="F51" s="99">
        <v>125000</v>
      </c>
      <c r="G51" s="100">
        <f t="shared" si="3"/>
        <v>125000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  <c r="IN51" s="101"/>
      <c r="IO51" s="101"/>
      <c r="IP51" s="101"/>
      <c r="IQ51" s="101"/>
      <c r="IR51" s="101"/>
      <c r="IS51" s="101"/>
      <c r="IT51" s="101"/>
      <c r="IU51" s="101"/>
    </row>
    <row r="52" spans="1:255" s="102" customFormat="1" ht="12" customHeight="1">
      <c r="A52" s="96"/>
      <c r="B52" s="97" t="s">
        <v>95</v>
      </c>
      <c r="C52" s="98" t="s">
        <v>91</v>
      </c>
      <c r="D52" s="98">
        <v>2</v>
      </c>
      <c r="E52" s="98" t="s">
        <v>96</v>
      </c>
      <c r="F52" s="99">
        <v>18160</v>
      </c>
      <c r="G52" s="100">
        <f t="shared" si="3"/>
        <v>36320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GI52" s="101"/>
      <c r="GJ52" s="101"/>
      <c r="GK52" s="101"/>
      <c r="GL52" s="101"/>
      <c r="GM52" s="101"/>
      <c r="GN52" s="101"/>
      <c r="GO52" s="101"/>
      <c r="GP52" s="101"/>
      <c r="GQ52" s="101"/>
      <c r="GR52" s="101"/>
      <c r="GS52" s="101"/>
      <c r="GT52" s="101"/>
      <c r="GU52" s="101"/>
      <c r="GV52" s="101"/>
      <c r="GW52" s="101"/>
      <c r="GX52" s="101"/>
      <c r="GY52" s="101"/>
      <c r="GZ52" s="101"/>
      <c r="HA52" s="101"/>
      <c r="HB52" s="101"/>
      <c r="HC52" s="101"/>
      <c r="HD52" s="101"/>
      <c r="HE52" s="101"/>
      <c r="HF52" s="101"/>
      <c r="HG52" s="101"/>
      <c r="HH52" s="101"/>
      <c r="HI52" s="101"/>
      <c r="HJ52" s="101"/>
      <c r="HK52" s="101"/>
      <c r="HL52" s="101"/>
      <c r="HM52" s="101"/>
      <c r="HN52" s="101"/>
      <c r="HO52" s="101"/>
      <c r="HP52" s="101"/>
      <c r="HQ52" s="101"/>
      <c r="HR52" s="101"/>
      <c r="HS52" s="101"/>
      <c r="HT52" s="101"/>
      <c r="HU52" s="101"/>
      <c r="HV52" s="101"/>
      <c r="HW52" s="101"/>
      <c r="HX52" s="101"/>
      <c r="HY52" s="101"/>
      <c r="HZ52" s="101"/>
      <c r="IA52" s="101"/>
      <c r="IB52" s="101"/>
      <c r="IC52" s="101"/>
      <c r="ID52" s="101"/>
      <c r="IE52" s="101"/>
      <c r="IF52" s="101"/>
      <c r="IG52" s="101"/>
      <c r="IH52" s="101"/>
      <c r="II52" s="101"/>
      <c r="IJ52" s="101"/>
      <c r="IK52" s="101"/>
      <c r="IL52" s="101"/>
      <c r="IM52" s="101"/>
      <c r="IN52" s="101"/>
      <c r="IO52" s="101"/>
      <c r="IP52" s="101"/>
      <c r="IQ52" s="101"/>
      <c r="IR52" s="101"/>
      <c r="IS52" s="101"/>
      <c r="IT52" s="101"/>
      <c r="IU52" s="101"/>
    </row>
    <row r="53" spans="1:255" s="102" customFormat="1" ht="12" customHeight="1">
      <c r="A53" s="96"/>
      <c r="B53" s="97" t="s">
        <v>97</v>
      </c>
      <c r="C53" s="98" t="s">
        <v>91</v>
      </c>
      <c r="D53" s="98">
        <v>2</v>
      </c>
      <c r="E53" s="98" t="s">
        <v>96</v>
      </c>
      <c r="F53" s="99">
        <v>23660</v>
      </c>
      <c r="G53" s="100">
        <f t="shared" si="3"/>
        <v>47320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GI53" s="101"/>
      <c r="GJ53" s="101"/>
      <c r="GK53" s="101"/>
      <c r="GL53" s="101"/>
      <c r="GM53" s="101"/>
      <c r="GN53" s="101"/>
      <c r="GO53" s="101"/>
      <c r="GP53" s="101"/>
      <c r="GQ53" s="101"/>
      <c r="GR53" s="101"/>
      <c r="GS53" s="101"/>
      <c r="GT53" s="101"/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/>
      <c r="HI53" s="101"/>
      <c r="HJ53" s="101"/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/>
      <c r="HW53" s="101"/>
      <c r="HX53" s="101"/>
      <c r="HY53" s="101"/>
      <c r="HZ53" s="101"/>
      <c r="IA53" s="101"/>
      <c r="IB53" s="101"/>
      <c r="IC53" s="101"/>
      <c r="ID53" s="101"/>
      <c r="IE53" s="101"/>
      <c r="IF53" s="101"/>
      <c r="IG53" s="101"/>
      <c r="IH53" s="101"/>
      <c r="II53" s="101"/>
      <c r="IJ53" s="101"/>
      <c r="IK53" s="101"/>
      <c r="IL53" s="101"/>
      <c r="IM53" s="101"/>
      <c r="IN53" s="101"/>
      <c r="IO53" s="101"/>
      <c r="IP53" s="101"/>
      <c r="IQ53" s="101"/>
      <c r="IR53" s="101"/>
      <c r="IS53" s="101"/>
      <c r="IT53" s="101"/>
      <c r="IU53" s="101"/>
    </row>
    <row r="54" spans="1:255" ht="11.25" customHeight="1">
      <c r="B54" s="16" t="s">
        <v>26</v>
      </c>
      <c r="C54" s="17"/>
      <c r="D54" s="17"/>
      <c r="E54" s="17"/>
      <c r="F54" s="18"/>
      <c r="G54" s="19">
        <f>SUM(G44:G53)</f>
        <v>888635</v>
      </c>
    </row>
    <row r="55" spans="1:255" ht="11.25" customHeight="1">
      <c r="B55" s="106"/>
      <c r="C55" s="14"/>
      <c r="D55" s="14"/>
      <c r="E55" s="20"/>
      <c r="F55" s="15"/>
      <c r="G55" s="15"/>
    </row>
    <row r="56" spans="1:255" ht="12" customHeight="1">
      <c r="A56" s="5"/>
      <c r="B56" s="82" t="s">
        <v>27</v>
      </c>
      <c r="C56" s="83"/>
      <c r="D56" s="84"/>
      <c r="E56" s="84"/>
      <c r="F56" s="85"/>
      <c r="G56" s="86"/>
    </row>
    <row r="57" spans="1:255" ht="24" customHeight="1">
      <c r="A57" s="5"/>
      <c r="B57" s="87" t="s">
        <v>28</v>
      </c>
      <c r="C57" s="88" t="s">
        <v>24</v>
      </c>
      <c r="D57" s="88" t="s">
        <v>25</v>
      </c>
      <c r="E57" s="87" t="s">
        <v>13</v>
      </c>
      <c r="F57" s="88" t="s">
        <v>14</v>
      </c>
      <c r="G57" s="87" t="s">
        <v>15</v>
      </c>
    </row>
    <row r="58" spans="1:255" s="102" customFormat="1" ht="12" customHeight="1">
      <c r="A58" s="96"/>
      <c r="B58" s="97"/>
      <c r="C58" s="98"/>
      <c r="D58" s="98"/>
      <c r="E58" s="98"/>
      <c r="F58" s="99"/>
      <c r="G58" s="100">
        <f t="shared" ref="G58" si="4">+F58*D58</f>
        <v>0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</row>
    <row r="59" spans="1:255" ht="11.25" customHeight="1">
      <c r="B59" s="16" t="s">
        <v>29</v>
      </c>
      <c r="C59" s="17"/>
      <c r="D59" s="17"/>
      <c r="E59" s="17"/>
      <c r="F59" s="18"/>
      <c r="G59" s="19">
        <f>SUM(G58:G58)</f>
        <v>0</v>
      </c>
    </row>
    <row r="60" spans="1:255" ht="11.25" customHeight="1">
      <c r="B60" s="36"/>
      <c r="C60" s="36"/>
      <c r="D60" s="36"/>
      <c r="E60" s="36"/>
      <c r="F60" s="37"/>
      <c r="G60" s="37"/>
    </row>
    <row r="61" spans="1:255" ht="11.25" customHeight="1">
      <c r="B61" s="38" t="s">
        <v>30</v>
      </c>
      <c r="C61" s="39"/>
      <c r="D61" s="39"/>
      <c r="E61" s="39"/>
      <c r="F61" s="39"/>
      <c r="G61" s="40">
        <f>G24+G29+G40+G54+G59</f>
        <v>2193410</v>
      </c>
    </row>
    <row r="62" spans="1:255" ht="11.25" customHeight="1">
      <c r="B62" s="41" t="s">
        <v>31</v>
      </c>
      <c r="C62" s="22"/>
      <c r="D62" s="22"/>
      <c r="E62" s="22"/>
      <c r="F62" s="22"/>
      <c r="G62" s="42">
        <f>G61*0.05</f>
        <v>109670.5</v>
      </c>
    </row>
    <row r="63" spans="1:255" ht="11.25" customHeight="1">
      <c r="B63" s="43" t="s">
        <v>32</v>
      </c>
      <c r="C63" s="21"/>
      <c r="D63" s="21"/>
      <c r="E63" s="21"/>
      <c r="F63" s="21"/>
      <c r="G63" s="44">
        <f>G62+G61</f>
        <v>2303080.5</v>
      </c>
    </row>
    <row r="64" spans="1:255" ht="11.25" customHeight="1">
      <c r="B64" s="41" t="s">
        <v>33</v>
      </c>
      <c r="C64" s="22"/>
      <c r="D64" s="22"/>
      <c r="E64" s="22"/>
      <c r="F64" s="22"/>
      <c r="G64" s="42">
        <f>G12</f>
        <v>2475000</v>
      </c>
    </row>
    <row r="65" spans="1:255" ht="11.25" customHeight="1">
      <c r="B65" s="45" t="s">
        <v>34</v>
      </c>
      <c r="C65" s="46"/>
      <c r="D65" s="46"/>
      <c r="E65" s="46"/>
      <c r="F65" s="46"/>
      <c r="G65" s="47">
        <f>G64-G63</f>
        <v>171919.5</v>
      </c>
    </row>
    <row r="66" spans="1:255" ht="11.25" customHeight="1">
      <c r="B66" s="34" t="s">
        <v>35</v>
      </c>
      <c r="C66" s="35"/>
      <c r="D66" s="35"/>
      <c r="E66" s="35"/>
      <c r="F66" s="35"/>
      <c r="G66" s="30"/>
    </row>
    <row r="67" spans="1:255" ht="11.25" customHeight="1" thickBot="1">
      <c r="B67" s="48"/>
      <c r="C67" s="35"/>
      <c r="D67" s="35"/>
      <c r="E67" s="35"/>
      <c r="F67" s="35"/>
      <c r="G67" s="30"/>
    </row>
    <row r="68" spans="1:255" s="116" customFormat="1" ht="12" customHeight="1">
      <c r="A68" s="112"/>
      <c r="B68" s="113" t="s">
        <v>105</v>
      </c>
      <c r="C68" s="114"/>
      <c r="D68" s="114"/>
      <c r="E68" s="114"/>
      <c r="F68" s="114"/>
      <c r="G68" s="115"/>
    </row>
    <row r="69" spans="1:255" s="116" customFormat="1" ht="12" customHeight="1">
      <c r="A69" s="112"/>
      <c r="B69" s="117" t="s">
        <v>98</v>
      </c>
      <c r="C69" s="118"/>
      <c r="D69" s="118"/>
      <c r="E69" s="118"/>
      <c r="F69" s="118"/>
      <c r="G69" s="119"/>
    </row>
    <row r="70" spans="1:255" s="116" customFormat="1" ht="12" customHeight="1">
      <c r="A70" s="112"/>
      <c r="B70" s="117" t="s">
        <v>99</v>
      </c>
      <c r="C70" s="118"/>
      <c r="D70" s="118"/>
      <c r="E70" s="118"/>
      <c r="F70" s="118"/>
      <c r="G70" s="119"/>
    </row>
    <row r="71" spans="1:255" s="116" customFormat="1" ht="12" customHeight="1">
      <c r="B71" s="117" t="s">
        <v>100</v>
      </c>
      <c r="C71" s="118"/>
      <c r="D71" s="118"/>
      <c r="E71" s="118"/>
      <c r="F71" s="118"/>
      <c r="G71" s="119"/>
    </row>
    <row r="72" spans="1:255" s="116" customFormat="1" ht="12" customHeight="1">
      <c r="B72" s="120" t="s">
        <v>101</v>
      </c>
      <c r="C72" s="118"/>
      <c r="D72" s="118"/>
      <c r="E72" s="118"/>
      <c r="F72" s="118"/>
      <c r="G72" s="119"/>
    </row>
    <row r="73" spans="1:255" s="116" customFormat="1" ht="12" customHeight="1">
      <c r="B73" s="120" t="s">
        <v>102</v>
      </c>
      <c r="C73" s="118"/>
      <c r="D73" s="118"/>
      <c r="E73" s="118"/>
      <c r="F73" s="118"/>
      <c r="G73" s="119"/>
    </row>
    <row r="74" spans="1:255" s="116" customFormat="1" ht="12" customHeight="1">
      <c r="B74" s="117" t="s">
        <v>103</v>
      </c>
      <c r="C74" s="118"/>
      <c r="D74" s="118"/>
      <c r="E74" s="118"/>
      <c r="F74" s="118"/>
      <c r="G74" s="119"/>
    </row>
    <row r="75" spans="1:255" s="116" customFormat="1" ht="12" customHeight="1" thickBot="1">
      <c r="B75" s="121" t="s">
        <v>104</v>
      </c>
      <c r="C75" s="122"/>
      <c r="D75" s="122"/>
      <c r="E75" s="122"/>
      <c r="F75" s="122"/>
      <c r="G75" s="123"/>
    </row>
    <row r="76" spans="1:255" s="95" customFormat="1" ht="9">
      <c r="A76" s="93"/>
      <c r="B76" s="58"/>
      <c r="C76" s="32"/>
      <c r="D76" s="32"/>
      <c r="E76" s="32"/>
      <c r="F76" s="32"/>
      <c r="G76" s="94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  <c r="EO76" s="93"/>
      <c r="EP76" s="93"/>
      <c r="EQ76" s="93"/>
      <c r="ER76" s="93"/>
      <c r="ES76" s="93"/>
      <c r="ET76" s="93"/>
      <c r="EU76" s="93"/>
      <c r="EV76" s="93"/>
      <c r="EW76" s="93"/>
      <c r="EX76" s="93"/>
      <c r="EY76" s="93"/>
      <c r="EZ76" s="93"/>
      <c r="FA76" s="93"/>
      <c r="FB76" s="93"/>
      <c r="FC76" s="93"/>
      <c r="FD76" s="93"/>
      <c r="FE76" s="93"/>
      <c r="FF76" s="93"/>
      <c r="FG76" s="93"/>
      <c r="FH76" s="93"/>
      <c r="FI76" s="93"/>
      <c r="FJ76" s="93"/>
      <c r="FK76" s="93"/>
      <c r="FL76" s="93"/>
      <c r="FM76" s="93"/>
      <c r="FN76" s="93"/>
      <c r="FO76" s="93"/>
      <c r="FP76" s="93"/>
      <c r="FQ76" s="93"/>
      <c r="FR76" s="93"/>
      <c r="FS76" s="93"/>
      <c r="FT76" s="93"/>
      <c r="FU76" s="93"/>
      <c r="FV76" s="93"/>
      <c r="FW76" s="93"/>
      <c r="FX76" s="93"/>
      <c r="FY76" s="93"/>
      <c r="FZ76" s="93"/>
      <c r="GA76" s="93"/>
      <c r="GB76" s="93"/>
      <c r="GC76" s="93"/>
      <c r="GD76" s="93"/>
      <c r="GE76" s="93"/>
      <c r="GF76" s="93"/>
      <c r="GG76" s="93"/>
      <c r="GH76" s="93"/>
      <c r="GI76" s="93"/>
      <c r="GJ76" s="93"/>
      <c r="GK76" s="93"/>
      <c r="GL76" s="93"/>
      <c r="GM76" s="93"/>
      <c r="GN76" s="93"/>
      <c r="GO76" s="93"/>
      <c r="GP76" s="93"/>
      <c r="GQ76" s="93"/>
      <c r="GR76" s="93"/>
      <c r="GS76" s="93"/>
      <c r="GT76" s="93"/>
      <c r="GU76" s="93"/>
      <c r="GV76" s="93"/>
      <c r="GW76" s="93"/>
      <c r="GX76" s="93"/>
      <c r="GY76" s="93"/>
      <c r="GZ76" s="93"/>
      <c r="HA76" s="93"/>
      <c r="HB76" s="93"/>
      <c r="HC76" s="93"/>
      <c r="HD76" s="93"/>
      <c r="HE76" s="93"/>
      <c r="HF76" s="93"/>
      <c r="HG76" s="93"/>
      <c r="HH76" s="93"/>
      <c r="HI76" s="93"/>
      <c r="HJ76" s="93"/>
      <c r="HK76" s="93"/>
      <c r="HL76" s="93"/>
      <c r="HM76" s="93"/>
      <c r="HN76" s="93"/>
      <c r="HO76" s="93"/>
      <c r="HP76" s="93"/>
      <c r="HQ76" s="93"/>
      <c r="HR76" s="93"/>
      <c r="HS76" s="93"/>
      <c r="HT76" s="93"/>
      <c r="HU76" s="93"/>
      <c r="HV76" s="93"/>
      <c r="HW76" s="93"/>
      <c r="HX76" s="93"/>
      <c r="HY76" s="93"/>
      <c r="HZ76" s="93"/>
      <c r="IA76" s="93"/>
      <c r="IB76" s="93"/>
      <c r="IC76" s="93"/>
      <c r="ID76" s="93"/>
      <c r="IE76" s="93"/>
      <c r="IF76" s="93"/>
      <c r="IG76" s="93"/>
      <c r="IH76" s="93"/>
      <c r="II76" s="93"/>
      <c r="IJ76" s="93"/>
      <c r="IK76" s="93"/>
      <c r="IL76" s="93"/>
      <c r="IM76" s="93"/>
      <c r="IN76" s="93"/>
      <c r="IO76" s="93"/>
      <c r="IP76" s="93"/>
      <c r="IQ76" s="93"/>
      <c r="IR76" s="93"/>
      <c r="IS76" s="93"/>
      <c r="IT76" s="93"/>
      <c r="IU76" s="93"/>
    </row>
    <row r="77" spans="1:255" ht="11.25" customHeight="1" thickBot="1">
      <c r="B77" s="124" t="s">
        <v>36</v>
      </c>
      <c r="C77" s="125"/>
      <c r="D77" s="57"/>
      <c r="E77" s="23"/>
      <c r="F77" s="23"/>
      <c r="G77" s="30"/>
    </row>
    <row r="78" spans="1:255" ht="11.25" customHeight="1">
      <c r="B78" s="50" t="s">
        <v>28</v>
      </c>
      <c r="C78" s="24" t="s">
        <v>37</v>
      </c>
      <c r="D78" s="51" t="s">
        <v>38</v>
      </c>
      <c r="E78" s="23"/>
      <c r="F78" s="23"/>
      <c r="G78" s="30"/>
    </row>
    <row r="79" spans="1:255" ht="11.25" customHeight="1">
      <c r="B79" s="52" t="s">
        <v>39</v>
      </c>
      <c r="C79" s="25">
        <f>+G24</f>
        <v>375000</v>
      </c>
      <c r="D79" s="53">
        <f>(C79/C85)</f>
        <v>0.16282539841746738</v>
      </c>
      <c r="E79" s="23"/>
      <c r="F79" s="23"/>
      <c r="G79" s="30"/>
    </row>
    <row r="80" spans="1:255" ht="11.25" customHeight="1">
      <c r="B80" s="52" t="s">
        <v>40</v>
      </c>
      <c r="C80" s="26">
        <v>0</v>
      </c>
      <c r="D80" s="53">
        <v>0</v>
      </c>
      <c r="E80" s="23"/>
      <c r="F80" s="23"/>
      <c r="G80" s="30"/>
    </row>
    <row r="81" spans="2:7" ht="11.25" customHeight="1">
      <c r="B81" s="52" t="s">
        <v>41</v>
      </c>
      <c r="C81" s="25">
        <f>+G40</f>
        <v>929775</v>
      </c>
      <c r="D81" s="53">
        <f>(C81/C85)</f>
        <v>0.40370929283626866</v>
      </c>
      <c r="E81" s="23"/>
      <c r="F81" s="23"/>
      <c r="G81" s="30"/>
    </row>
    <row r="82" spans="2:7" ht="11.25" customHeight="1">
      <c r="B82" s="52" t="s">
        <v>23</v>
      </c>
      <c r="C82" s="25">
        <f>+G54</f>
        <v>888635</v>
      </c>
      <c r="D82" s="53">
        <f>(C82/C85)</f>
        <v>0.38584626112721637</v>
      </c>
      <c r="E82" s="23"/>
      <c r="F82" s="23"/>
      <c r="G82" s="30"/>
    </row>
    <row r="83" spans="2:7" ht="11.25" customHeight="1">
      <c r="B83" s="52" t="s">
        <v>42</v>
      </c>
      <c r="C83" s="27">
        <f>+G59</f>
        <v>0</v>
      </c>
      <c r="D83" s="53">
        <f>(C83/C85)</f>
        <v>0</v>
      </c>
      <c r="E83" s="29"/>
      <c r="F83" s="29"/>
      <c r="G83" s="30"/>
    </row>
    <row r="84" spans="2:7" ht="11.25" customHeight="1">
      <c r="B84" s="52" t="s">
        <v>43</v>
      </c>
      <c r="C84" s="27">
        <f>+G62</f>
        <v>109670.5</v>
      </c>
      <c r="D84" s="53">
        <f>(C84/C85)</f>
        <v>4.7619047619047616E-2</v>
      </c>
      <c r="E84" s="29"/>
      <c r="F84" s="29"/>
      <c r="G84" s="30"/>
    </row>
    <row r="85" spans="2:7" ht="11.25" customHeight="1" thickBot="1">
      <c r="B85" s="54" t="s">
        <v>44</v>
      </c>
      <c r="C85" s="55">
        <f>SUM(C79:C84)</f>
        <v>2303080.5</v>
      </c>
      <c r="D85" s="56">
        <f>SUM(D79:D84)</f>
        <v>1</v>
      </c>
      <c r="E85" s="29"/>
      <c r="F85" s="29"/>
      <c r="G85" s="30"/>
    </row>
    <row r="86" spans="2:7" ht="11.25" customHeight="1">
      <c r="B86" s="48"/>
      <c r="C86" s="35"/>
      <c r="D86" s="35"/>
      <c r="E86" s="35"/>
      <c r="F86" s="35"/>
      <c r="G86" s="30"/>
    </row>
    <row r="87" spans="2:7" ht="11.25" customHeight="1">
      <c r="B87" s="49"/>
      <c r="C87" s="35"/>
      <c r="D87" s="35"/>
      <c r="E87" s="35"/>
      <c r="F87" s="35"/>
      <c r="G87" s="30"/>
    </row>
    <row r="88" spans="2:7" ht="11.25" customHeight="1" thickBot="1">
      <c r="B88" s="61"/>
      <c r="C88" s="62" t="s">
        <v>56</v>
      </c>
      <c r="D88" s="63"/>
      <c r="E88" s="64"/>
      <c r="F88" s="28"/>
      <c r="G88" s="30"/>
    </row>
    <row r="89" spans="2:7" ht="11.25" customHeight="1">
      <c r="B89" s="65" t="s">
        <v>49</v>
      </c>
      <c r="C89" s="104">
        <v>400</v>
      </c>
      <c r="D89" s="104">
        <v>450</v>
      </c>
      <c r="E89" s="105">
        <v>500</v>
      </c>
      <c r="F89" s="60"/>
      <c r="G89" s="31"/>
    </row>
    <row r="90" spans="2:7" ht="11.25" customHeight="1" thickBot="1">
      <c r="B90" s="54" t="s">
        <v>51</v>
      </c>
      <c r="C90" s="71">
        <f>(G63/C89)</f>
        <v>5757.7012500000001</v>
      </c>
      <c r="D90" s="71">
        <f>(G63/D89)</f>
        <v>5117.9566666666669</v>
      </c>
      <c r="E90" s="72">
        <f>(G63/E89)</f>
        <v>4606.1610000000001</v>
      </c>
      <c r="F90" s="60"/>
      <c r="G90" s="31"/>
    </row>
    <row r="91" spans="2:7" ht="11.25" customHeight="1">
      <c r="B91" s="59" t="s">
        <v>45</v>
      </c>
      <c r="C91" s="32"/>
      <c r="D91" s="32"/>
      <c r="E91" s="32"/>
      <c r="F91" s="32"/>
      <c r="G91" s="32"/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ESTABLECIMIENTO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2023-02-08T18:16:58Z</dcterms:modified>
</cp:coreProperties>
</file>