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ALFALFA ESTABLECIMIENT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48" i="1"/>
  <c r="G47" i="1"/>
  <c r="G45" i="1"/>
  <c r="F50" i="1" l="1"/>
  <c r="G12" i="1" l="1"/>
  <c r="G51" i="1" l="1"/>
  <c r="G58" i="1" l="1"/>
  <c r="G50" i="1"/>
  <c r="G34" i="1"/>
  <c r="G35" i="1"/>
  <c r="G36" i="1"/>
  <c r="G37" i="1"/>
  <c r="G38" i="1"/>
  <c r="G39" i="1"/>
  <c r="G40" i="1"/>
  <c r="G33" i="1"/>
  <c r="G22" i="1"/>
  <c r="G23" i="1"/>
  <c r="G21" i="1"/>
  <c r="G41" i="1" l="1"/>
  <c r="G24" i="1"/>
  <c r="G54" i="1"/>
  <c r="G64" i="1"/>
  <c r="G59" i="1"/>
  <c r="C83" i="1" s="1"/>
  <c r="C82" i="1" l="1"/>
  <c r="C81" i="1"/>
  <c r="C79" i="1"/>
  <c r="G29" i="1" l="1"/>
  <c r="G61" i="1" s="1"/>
  <c r="G62" i="1" l="1"/>
  <c r="G63" i="1" l="1"/>
  <c r="G65" i="1" s="1"/>
  <c r="C84" i="1"/>
  <c r="C90" i="1" l="1"/>
  <c r="C85" i="1"/>
  <c r="D84" i="1" s="1"/>
  <c r="D90" i="1"/>
  <c r="E90" i="1"/>
  <c r="D82" i="1" l="1"/>
  <c r="D79" i="1"/>
  <c r="D81" i="1"/>
  <c r="D83" i="1"/>
  <c r="D85" i="1" l="1"/>
</calcChain>
</file>

<file path=xl/sharedStrings.xml><?xml version="1.0" encoding="utf-8"?>
<sst xmlns="http://schemas.openxmlformats.org/spreadsheetml/2006/main" count="151" uniqueCount="109">
  <si>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</si>
  <si>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</si>
  <si>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</si>
  <si>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</si>
  <si>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</si>
  <si>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</si>
  <si>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</si>
  <si>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</si>
  <si>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</si>
  <si>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</si>
  <si>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</si>
  <si>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</si>
  <si>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</si>
  <si>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</si>
  <si>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</si>
  <si>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</si>
  <si>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</si>
  <si>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</si>
  <si>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</si>
  <si>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</si>
  <si>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</si>
  <si>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</si>
  <si>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</si>
  <si>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</si>
  <si>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</si>
  <si>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</si>
  <si>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</si>
  <si>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</si>
  <si>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</si>
  <si>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</si>
  <si>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</si>
  <si>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</si>
  <si>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</si>
  <si>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</si>
  <si>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</si>
  <si>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</si>
  <si>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</si>
  <si>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</si>
  <si>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</si>
  <si>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</si>
  <si>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</si>
  <si>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</si>
  <si>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</si>
  <si>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</si>
  <si>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</si>
  <si>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</si>
  <si>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</si>
  <si>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</si>
  <si>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</si>
  <si>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</si>
  <si>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</si>
  <si>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</si>
  <si>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</si>
  <si>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</si>
  <si>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</si>
  <si>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</si>
  <si>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</si>
  <si>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NIVEL TECNOLOGICO</t>
  </si>
  <si>
    <t>REGION</t>
  </si>
  <si>
    <t>AREA</t>
  </si>
  <si>
    <t>Las Cabras</t>
  </si>
  <si>
    <t>Septiembre</t>
  </si>
  <si>
    <t>lt</t>
  </si>
  <si>
    <t>noviembre</t>
  </si>
  <si>
    <t>B. O'Higgins</t>
  </si>
  <si>
    <t>Riegos</t>
  </si>
  <si>
    <t>Agosto</t>
  </si>
  <si>
    <t>2.  Precio de Insumos corresponde a  precios  colocados en el predio del agricultor.</t>
  </si>
  <si>
    <t>3. Precio esperado por ventas corresponde a precio colocado en el domicilio del agricultor.</t>
  </si>
  <si>
    <t>RENDIMIENTO (Un/Há.)</t>
  </si>
  <si>
    <t>Rendimiento (Un/hà)</t>
  </si>
  <si>
    <t>Costo unitario ($/Un) (*)</t>
  </si>
  <si>
    <t>Medio</t>
  </si>
  <si>
    <t>LAS CABRAS / Todas</t>
  </si>
  <si>
    <t>WL 903</t>
  </si>
  <si>
    <t>PRECIO ESPERADO ($/Fardo)</t>
  </si>
  <si>
    <t xml:space="preserve">Abril </t>
  </si>
  <si>
    <t>Local</t>
  </si>
  <si>
    <t>SEQUIA</t>
  </si>
  <si>
    <t>Oct -Mar</t>
  </si>
  <si>
    <t>Recoleccion</t>
  </si>
  <si>
    <t>Dic - Abril</t>
  </si>
  <si>
    <t>Descarga en Bodega</t>
  </si>
  <si>
    <t>Subsolado</t>
  </si>
  <si>
    <t>Marzo</t>
  </si>
  <si>
    <t>Rastrajes (2)</t>
  </si>
  <si>
    <t>Nivelación</t>
  </si>
  <si>
    <t>Agosto-Sept</t>
  </si>
  <si>
    <t>Siembra</t>
  </si>
  <si>
    <t>Aplic. Agroquimico</t>
  </si>
  <si>
    <t>octubre</t>
  </si>
  <si>
    <t>Recolección.</t>
  </si>
  <si>
    <t>Diciembre-Abril</t>
  </si>
  <si>
    <t>SEMILLA</t>
  </si>
  <si>
    <t>Muriato de Potasio</t>
  </si>
  <si>
    <t>Superfosfato triple</t>
  </si>
  <si>
    <t>Lt</t>
  </si>
  <si>
    <t>Karate Zeon 50 CS</t>
  </si>
  <si>
    <t>Servicio Siega, rastrillado y enfardadura</t>
  </si>
  <si>
    <t>Fardo</t>
  </si>
  <si>
    <t>Nov -dic- ene-feb-mar</t>
  </si>
  <si>
    <t>7, Semilla Pelletizada, 20 kg x hectarea.</t>
  </si>
  <si>
    <t>(*): Este valor representa el valor mìnimo de venta del producto, con iva incluido.</t>
  </si>
  <si>
    <t>Centurion Super</t>
  </si>
  <si>
    <t>Preside 80 wg</t>
  </si>
  <si>
    <t>gr</t>
  </si>
  <si>
    <t>Noviembre-Marzo</t>
  </si>
  <si>
    <t>ESCENARIOS COSTO UNITARIO  ($/UNIDAD)</t>
  </si>
  <si>
    <t xml:space="preserve">ALFALFA ESTABLECIMIENTO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</si>
</sst>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.00\ _€_-;\-* #,##0.00\ _€_-;_-* &quot;-&quot;??\ _€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6" fontId="16" fillId="0" borderId="17" applyFont="0" applyFill="0" applyBorder="0" applyAlignment="0" applyProtection="0"/>
    <xf numFmtId="167" fontId="17" fillId="0" borderId="17" applyFont="0" applyFill="0" applyBorder="0" applyAlignment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0" fontId="2" fillId="2" borderId="14" xfId="0" applyFont="1" applyFill="1" applyBorder="1" applyAlignment="1">
      <alignment horizontal="center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7" xfId="0" applyFont="1" applyFill="1" applyBorder="1" applyAlignment="1"/>
    <xf numFmtId="49" fontId="10" fillId="8" borderId="18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0" fontId="7" fillId="7" borderId="17" xfId="0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164" fontId="14" fillId="2" borderId="17" xfId="0" applyNumberFormat="1" applyFont="1" applyFill="1" applyBorder="1" applyAlignment="1">
      <alignment vertical="center"/>
    </xf>
    <xf numFmtId="0" fontId="12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7" fillId="5" borderId="27" xfId="0" applyFont="1" applyFill="1" applyBorder="1" applyAlignment="1">
      <alignment vertical="center"/>
    </xf>
    <xf numFmtId="164" fontId="1" fillId="6" borderId="28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49" fontId="10" fillId="8" borderId="29" xfId="0" applyNumberFormat="1" applyFont="1" applyFill="1" applyBorder="1" applyAlignment="1">
      <alignment vertical="center"/>
    </xf>
    <xf numFmtId="49" fontId="12" fillId="8" borderId="30" xfId="0" applyNumberFormat="1" applyFont="1" applyFill="1" applyBorder="1" applyAlignment="1"/>
    <xf numFmtId="49" fontId="10" fillId="2" borderId="31" xfId="0" applyNumberFormat="1" applyFont="1" applyFill="1" applyBorder="1" applyAlignment="1">
      <alignment vertical="center"/>
    </xf>
    <xf numFmtId="9" fontId="12" fillId="2" borderId="32" xfId="0" applyNumberFormat="1" applyFont="1" applyFill="1" applyBorder="1" applyAlignment="1"/>
    <xf numFmtId="49" fontId="10" fillId="8" borderId="33" xfId="0" applyNumberFormat="1" applyFont="1" applyFill="1" applyBorder="1" applyAlignment="1">
      <alignment vertical="center"/>
    </xf>
    <xf numFmtId="165" fontId="10" fillId="8" borderId="34" xfId="0" applyNumberFormat="1" applyFont="1" applyFill="1" applyBorder="1" applyAlignment="1">
      <alignment vertical="center"/>
    </xf>
    <xf numFmtId="9" fontId="10" fillId="8" borderId="35" xfId="0" applyNumberFormat="1" applyFont="1" applyFill="1" applyBorder="1" applyAlignment="1">
      <alignment vertical="center"/>
    </xf>
    <xf numFmtId="0" fontId="12" fillId="9" borderId="38" xfId="0" applyFont="1" applyFill="1" applyBorder="1" applyAlignment="1"/>
    <xf numFmtId="0" fontId="12" fillId="2" borderId="17" xfId="0" applyFont="1" applyFill="1" applyBorder="1" applyAlignment="1">
      <alignment vertical="center"/>
    </xf>
    <xf numFmtId="49" fontId="12" fillId="2" borderId="17" xfId="0" applyNumberFormat="1" applyFont="1" applyFill="1" applyBorder="1" applyAlignment="1">
      <alignment vertical="center"/>
    </xf>
    <xf numFmtId="49" fontId="10" fillId="2" borderId="39" xfId="0" applyNumberFormat="1" applyFont="1" applyFill="1" applyBorder="1" applyAlignment="1">
      <alignment vertical="center"/>
    </xf>
    <xf numFmtId="0" fontId="12" fillId="2" borderId="40" xfId="0" applyFont="1" applyFill="1" applyBorder="1" applyAlignment="1"/>
    <xf numFmtId="0" fontId="12" fillId="2" borderId="41" xfId="0" applyFont="1" applyFill="1" applyBorder="1" applyAlignment="1"/>
    <xf numFmtId="49" fontId="12" fillId="2" borderId="42" xfId="0" applyNumberFormat="1" applyFont="1" applyFill="1" applyBorder="1" applyAlignment="1">
      <alignment vertical="center"/>
    </xf>
    <xf numFmtId="0" fontId="12" fillId="2" borderId="43" xfId="0" applyFont="1" applyFill="1" applyBorder="1" applyAlignment="1"/>
    <xf numFmtId="49" fontId="12" fillId="2" borderId="44" xfId="0" applyNumberFormat="1" applyFont="1" applyFill="1" applyBorder="1" applyAlignment="1">
      <alignment vertical="center"/>
    </xf>
    <xf numFmtId="0" fontId="12" fillId="2" borderId="45" xfId="0" applyFont="1" applyFill="1" applyBorder="1" applyAlignment="1"/>
    <xf numFmtId="0" fontId="12" fillId="2" borderId="46" xfId="0" applyFont="1" applyFill="1" applyBorder="1" applyAlignment="1"/>
    <xf numFmtId="0" fontId="10" fillId="7" borderId="17" xfId="0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49" fontId="15" fillId="9" borderId="17" xfId="0" applyNumberFormat="1" applyFont="1" applyFill="1" applyBorder="1" applyAlignment="1">
      <alignment vertical="center"/>
    </xf>
    <xf numFmtId="0" fontId="7" fillId="9" borderId="17" xfId="0" applyFont="1" applyFill="1" applyBorder="1" applyAlignment="1">
      <alignment vertical="center"/>
    </xf>
    <xf numFmtId="0" fontId="7" fillId="9" borderId="47" xfId="0" applyFont="1" applyFill="1" applyBorder="1" applyAlignment="1">
      <alignment vertical="center"/>
    </xf>
    <xf numFmtId="49" fontId="10" fillId="8" borderId="48" xfId="0" applyNumberFormat="1" applyFont="1" applyFill="1" applyBorder="1" applyAlignment="1">
      <alignment vertical="center"/>
    </xf>
    <xf numFmtId="0" fontId="10" fillId="8" borderId="49" xfId="0" applyNumberFormat="1" applyFont="1" applyFill="1" applyBorder="1" applyAlignment="1">
      <alignment vertical="center"/>
    </xf>
    <xf numFmtId="0" fontId="10" fillId="8" borderId="50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165" fontId="10" fillId="8" borderId="34" xfId="0" applyNumberFormat="1" applyFont="1" applyFill="1" applyBorder="1" applyAlignment="1">
      <alignment horizontal="center" vertical="center"/>
    </xf>
    <xf numFmtId="165" fontId="10" fillId="8" borderId="35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52" xfId="0" applyNumberFormat="1" applyFont="1" applyFill="1" applyBorder="1" applyAlignment="1">
      <alignment vertical="center" wrapText="1"/>
    </xf>
    <xf numFmtId="0" fontId="3" fillId="10" borderId="53" xfId="0" applyFont="1" applyFill="1" applyBorder="1" applyAlignment="1">
      <alignment horizontal="right"/>
    </xf>
    <xf numFmtId="0" fontId="3" fillId="2" borderId="6" xfId="0" applyFont="1" applyFill="1" applyBorder="1"/>
    <xf numFmtId="3" fontId="3" fillId="0" borderId="53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0" fontId="3" fillId="10" borderId="53" xfId="0" applyFont="1" applyFill="1" applyBorder="1" applyAlignment="1">
      <alignment horizontal="right" vertical="center" wrapText="1"/>
    </xf>
    <xf numFmtId="17" fontId="3" fillId="0" borderId="53" xfId="0" applyNumberFormat="1" applyFont="1" applyFill="1" applyBorder="1" applyAlignment="1">
      <alignment horizontal="right" vertical="center"/>
    </xf>
    <xf numFmtId="0" fontId="3" fillId="10" borderId="53" xfId="0" applyFont="1" applyFill="1" applyBorder="1" applyAlignment="1">
      <alignment horizontal="right" vertical="center"/>
    </xf>
    <xf numFmtId="3" fontId="3" fillId="0" borderId="53" xfId="0" applyNumberFormat="1" applyFont="1" applyFill="1" applyBorder="1" applyAlignment="1">
      <alignment horizontal="right" vertical="center"/>
    </xf>
    <xf numFmtId="3" fontId="3" fillId="0" borderId="53" xfId="0" applyNumberFormat="1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17" fontId="3" fillId="0" borderId="53" xfId="0" applyNumberFormat="1" applyFont="1" applyBorder="1" applyAlignment="1">
      <alignment horizontal="right" vertical="center"/>
    </xf>
    <xf numFmtId="17" fontId="3" fillId="10" borderId="53" xfId="0" applyNumberFormat="1" applyFont="1" applyFill="1" applyBorder="1" applyAlignment="1">
      <alignment horizontal="right" vertical="center"/>
    </xf>
    <xf numFmtId="0" fontId="3" fillId="0" borderId="53" xfId="0" applyFont="1" applyBorder="1" applyAlignment="1">
      <alignment horizontal="right" vertical="center" wrapText="1"/>
    </xf>
    <xf numFmtId="0" fontId="2" fillId="2" borderId="55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49" fontId="18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vertical="center" wrapText="1"/>
    </xf>
    <xf numFmtId="0" fontId="19" fillId="2" borderId="11" xfId="0" applyFont="1" applyFill="1" applyBorder="1" applyAlignment="1">
      <alignment vertical="center"/>
    </xf>
    <xf numFmtId="49" fontId="15" fillId="9" borderId="36" xfId="0" applyNumberFormat="1" applyFont="1" applyFill="1" applyBorder="1" applyAlignment="1">
      <alignment vertical="center"/>
    </xf>
    <xf numFmtId="0" fontId="10" fillId="9" borderId="37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</cellXfs>
  <cellStyles count="3">
    <cellStyle name="Millares 3" xfId="2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9524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583882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zoomScale="118" zoomScaleNormal="118" workbookViewId="0">
      <selection activeCell="D15" sqref="D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21.1406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6" customFormat="1" ht="12" customHeight="1" x14ac:dyDescent="0.25">
      <c r="A9" s="80"/>
      <c r="B9" s="81" t="s">
        <v>0</v>
      </c>
      <c r="C9" s="82" t="s">
        <v>108</v>
      </c>
      <c r="D9" s="83"/>
      <c r="E9" s="116" t="s">
        <v>69</v>
      </c>
      <c r="F9" s="117"/>
      <c r="G9" s="84">
        <v>500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</row>
    <row r="10" spans="1:255" s="86" customFormat="1" ht="25.5" customHeight="1" x14ac:dyDescent="0.25">
      <c r="A10" s="80"/>
      <c r="B10" s="87" t="s">
        <v>1</v>
      </c>
      <c r="C10" s="88" t="s">
        <v>74</v>
      </c>
      <c r="D10" s="83"/>
      <c r="E10" s="114" t="s">
        <v>2</v>
      </c>
      <c r="F10" s="115"/>
      <c r="G10" s="89" t="s">
        <v>76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</row>
    <row r="11" spans="1:255" s="86" customFormat="1" ht="18" customHeight="1" x14ac:dyDescent="0.25">
      <c r="A11" s="80"/>
      <c r="B11" s="87" t="s">
        <v>57</v>
      </c>
      <c r="C11" s="90" t="s">
        <v>72</v>
      </c>
      <c r="D11" s="83"/>
      <c r="E11" s="114" t="s">
        <v>75</v>
      </c>
      <c r="F11" s="115"/>
      <c r="G11" s="91">
        <v>6500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</row>
    <row r="12" spans="1:255" s="86" customFormat="1" ht="11.25" customHeight="1" x14ac:dyDescent="0.25">
      <c r="A12" s="80"/>
      <c r="B12" s="87" t="s">
        <v>58</v>
      </c>
      <c r="C12" s="90" t="s">
        <v>64</v>
      </c>
      <c r="D12" s="83"/>
      <c r="E12" s="122" t="s">
        <v>3</v>
      </c>
      <c r="F12" s="123"/>
      <c r="G12" s="92">
        <f>+G11*G9</f>
        <v>3250000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</row>
    <row r="13" spans="1:255" s="86" customFormat="1" ht="11.25" customHeight="1" x14ac:dyDescent="0.25">
      <c r="A13" s="80"/>
      <c r="B13" s="87" t="s">
        <v>59</v>
      </c>
      <c r="C13" s="90" t="s">
        <v>60</v>
      </c>
      <c r="D13" s="83"/>
      <c r="E13" s="114" t="s">
        <v>4</v>
      </c>
      <c r="F13" s="115"/>
      <c r="G13" s="93" t="s">
        <v>77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  <c r="IR13" s="85"/>
      <c r="IS13" s="85"/>
      <c r="IT13" s="85"/>
      <c r="IU13" s="85"/>
    </row>
    <row r="14" spans="1:255" s="86" customFormat="1" ht="15" x14ac:dyDescent="0.25">
      <c r="A14" s="80"/>
      <c r="B14" s="87" t="s">
        <v>5</v>
      </c>
      <c r="C14" s="88" t="s">
        <v>73</v>
      </c>
      <c r="D14" s="83"/>
      <c r="E14" s="114" t="s">
        <v>6</v>
      </c>
      <c r="F14" s="115"/>
      <c r="G14" s="94" t="s">
        <v>106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</row>
    <row r="15" spans="1:255" s="86" customFormat="1" ht="25.5" customHeight="1" x14ac:dyDescent="0.25">
      <c r="A15" s="80"/>
      <c r="B15" s="87" t="s">
        <v>7</v>
      </c>
      <c r="C15" s="95">
        <v>44927</v>
      </c>
      <c r="D15" s="83"/>
      <c r="E15" s="118" t="s">
        <v>8</v>
      </c>
      <c r="F15" s="119"/>
      <c r="G15" s="96" t="s">
        <v>78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  <c r="IR15" s="85"/>
      <c r="IS15" s="85"/>
      <c r="IT15" s="85"/>
      <c r="IU15" s="85"/>
    </row>
    <row r="16" spans="1:255" ht="12" customHeight="1" x14ac:dyDescent="0.25">
      <c r="A16" s="2"/>
      <c r="B16" s="97"/>
      <c r="C16" s="6"/>
      <c r="D16" s="7"/>
      <c r="E16" s="8"/>
      <c r="F16" s="8"/>
      <c r="G16" s="98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20" t="s">
        <v>9</v>
      </c>
      <c r="C17" s="121"/>
      <c r="D17" s="121"/>
      <c r="E17" s="121"/>
      <c r="F17" s="121"/>
      <c r="G17" s="121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12"/>
    </row>
    <row r="19" spans="1:255" ht="12" customHeight="1" x14ac:dyDescent="0.25">
      <c r="A19" s="5"/>
      <c r="B19" s="99" t="s">
        <v>10</v>
      </c>
      <c r="C19" s="100"/>
      <c r="D19" s="101"/>
      <c r="E19" s="101"/>
      <c r="F19" s="102"/>
      <c r="G19" s="103"/>
    </row>
    <row r="20" spans="1:255" ht="24" customHeight="1" x14ac:dyDescent="0.25">
      <c r="A20" s="5"/>
      <c r="B20" s="104" t="s">
        <v>11</v>
      </c>
      <c r="C20" s="105" t="s">
        <v>12</v>
      </c>
      <c r="D20" s="105" t="s">
        <v>13</v>
      </c>
      <c r="E20" s="104" t="s">
        <v>14</v>
      </c>
      <c r="F20" s="105" t="s">
        <v>15</v>
      </c>
      <c r="G20" s="104" t="s">
        <v>16</v>
      </c>
    </row>
    <row r="21" spans="1:255" s="86" customFormat="1" ht="12" customHeight="1" x14ac:dyDescent="0.25">
      <c r="A21" s="80"/>
      <c r="B21" s="106" t="s">
        <v>65</v>
      </c>
      <c r="C21" s="107" t="s">
        <v>17</v>
      </c>
      <c r="D21" s="107">
        <v>10</v>
      </c>
      <c r="E21" s="107" t="s">
        <v>79</v>
      </c>
      <c r="F21" s="108">
        <v>23000</v>
      </c>
      <c r="G21" s="109">
        <f>+F21*D21</f>
        <v>230000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  <c r="IR21" s="85"/>
      <c r="IS21" s="85"/>
      <c r="IT21" s="85"/>
      <c r="IU21" s="85"/>
    </row>
    <row r="22" spans="1:255" s="86" customFormat="1" ht="12" customHeight="1" x14ac:dyDescent="0.25">
      <c r="A22" s="80"/>
      <c r="B22" s="106" t="s">
        <v>80</v>
      </c>
      <c r="C22" s="107" t="s">
        <v>17</v>
      </c>
      <c r="D22" s="107">
        <v>4</v>
      </c>
      <c r="E22" s="107" t="s">
        <v>81</v>
      </c>
      <c r="F22" s="108">
        <v>23000</v>
      </c>
      <c r="G22" s="109">
        <f t="shared" ref="G22:G23" si="0">+F22*D22</f>
        <v>92000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  <c r="IR22" s="85"/>
      <c r="IS22" s="85"/>
      <c r="IT22" s="85"/>
      <c r="IU22" s="85"/>
    </row>
    <row r="23" spans="1:255" s="86" customFormat="1" ht="12" customHeight="1" x14ac:dyDescent="0.25">
      <c r="A23" s="80"/>
      <c r="B23" s="106" t="s">
        <v>82</v>
      </c>
      <c r="C23" s="107" t="s">
        <v>17</v>
      </c>
      <c r="D23" s="107">
        <v>4</v>
      </c>
      <c r="E23" s="107" t="s">
        <v>81</v>
      </c>
      <c r="F23" s="108">
        <v>23000</v>
      </c>
      <c r="G23" s="109">
        <f t="shared" si="0"/>
        <v>92000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  <c r="IR23" s="85"/>
      <c r="IS23" s="85"/>
      <c r="IT23" s="85"/>
      <c r="IU23" s="85"/>
    </row>
    <row r="24" spans="1:255" ht="11.25" customHeight="1" x14ac:dyDescent="0.25">
      <c r="B24" s="18" t="s">
        <v>18</v>
      </c>
      <c r="C24" s="19"/>
      <c r="D24" s="19"/>
      <c r="E24" s="19"/>
      <c r="F24" s="20"/>
      <c r="G24" s="21">
        <f>SUM(G21:G23)</f>
        <v>414000</v>
      </c>
    </row>
    <row r="25" spans="1:255" ht="14.25" customHeight="1" x14ac:dyDescent="0.25">
      <c r="A25" s="9"/>
      <c r="B25" s="10"/>
      <c r="C25" s="12"/>
      <c r="D25" s="12"/>
      <c r="E25" s="12"/>
      <c r="F25" s="13"/>
      <c r="G25" s="13"/>
    </row>
    <row r="26" spans="1:255" ht="12" customHeight="1" x14ac:dyDescent="0.25">
      <c r="A26" s="5"/>
      <c r="B26" s="99" t="s">
        <v>19</v>
      </c>
      <c r="C26" s="100"/>
      <c r="D26" s="101"/>
      <c r="E26" s="101"/>
      <c r="F26" s="102"/>
      <c r="G26" s="103"/>
    </row>
    <row r="27" spans="1:255" ht="24" customHeight="1" x14ac:dyDescent="0.25">
      <c r="A27" s="5"/>
      <c r="B27" s="104" t="s">
        <v>11</v>
      </c>
      <c r="C27" s="105" t="s">
        <v>12</v>
      </c>
      <c r="D27" s="105" t="s">
        <v>13</v>
      </c>
      <c r="E27" s="104" t="s">
        <v>14</v>
      </c>
      <c r="F27" s="105" t="s">
        <v>15</v>
      </c>
      <c r="G27" s="104" t="s">
        <v>16</v>
      </c>
    </row>
    <row r="28" spans="1:255" s="86" customFormat="1" ht="12" customHeight="1" x14ac:dyDescent="0.25">
      <c r="A28" s="80"/>
      <c r="B28" s="106"/>
      <c r="C28" s="107"/>
      <c r="D28" s="107"/>
      <c r="E28" s="107"/>
      <c r="F28" s="108"/>
      <c r="G28" s="109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  <c r="IU28" s="85"/>
    </row>
    <row r="29" spans="1:255" ht="11.25" customHeight="1" x14ac:dyDescent="0.25">
      <c r="B29" s="18" t="s">
        <v>20</v>
      </c>
      <c r="C29" s="19"/>
      <c r="D29" s="19"/>
      <c r="E29" s="19"/>
      <c r="F29" s="20"/>
      <c r="G29" s="21">
        <f>SUM(G28)</f>
        <v>0</v>
      </c>
    </row>
    <row r="30" spans="1:255" ht="15.75" customHeight="1" x14ac:dyDescent="0.25">
      <c r="A30" s="5"/>
      <c r="B30" s="14"/>
      <c r="C30" s="15"/>
      <c r="D30" s="15"/>
      <c r="E30" s="15"/>
      <c r="F30" s="16"/>
      <c r="G30" s="16"/>
      <c r="K30" s="77"/>
    </row>
    <row r="31" spans="1:255" ht="12" customHeight="1" x14ac:dyDescent="0.25">
      <c r="A31" s="5"/>
      <c r="B31" s="99" t="s">
        <v>21</v>
      </c>
      <c r="C31" s="100"/>
      <c r="D31" s="101"/>
      <c r="E31" s="101"/>
      <c r="F31" s="102"/>
      <c r="G31" s="103"/>
    </row>
    <row r="32" spans="1:255" ht="24" customHeight="1" x14ac:dyDescent="0.25">
      <c r="A32" s="5"/>
      <c r="B32" s="104" t="s">
        <v>11</v>
      </c>
      <c r="C32" s="105" t="s">
        <v>12</v>
      </c>
      <c r="D32" s="105" t="s">
        <v>13</v>
      </c>
      <c r="E32" s="104" t="s">
        <v>14</v>
      </c>
      <c r="F32" s="105" t="s">
        <v>15</v>
      </c>
      <c r="G32" s="104" t="s">
        <v>16</v>
      </c>
    </row>
    <row r="33" spans="1:255" s="86" customFormat="1" ht="12" customHeight="1" x14ac:dyDescent="0.25">
      <c r="A33" s="80"/>
      <c r="B33" s="106" t="s">
        <v>83</v>
      </c>
      <c r="C33" s="107" t="s">
        <v>22</v>
      </c>
      <c r="D33" s="107">
        <v>0.25</v>
      </c>
      <c r="E33" s="107" t="s">
        <v>84</v>
      </c>
      <c r="F33" s="108">
        <v>418880.00000000006</v>
      </c>
      <c r="G33" s="109">
        <f>D33*F33</f>
        <v>104720.00000000001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  <c r="IQ33" s="85"/>
      <c r="IR33" s="85"/>
      <c r="IS33" s="85"/>
      <c r="IT33" s="85"/>
      <c r="IU33" s="85"/>
    </row>
    <row r="34" spans="1:255" s="86" customFormat="1" ht="12" customHeight="1" x14ac:dyDescent="0.25">
      <c r="A34" s="80"/>
      <c r="B34" s="106" t="s">
        <v>23</v>
      </c>
      <c r="C34" s="107" t="s">
        <v>22</v>
      </c>
      <c r="D34" s="107">
        <v>0.25</v>
      </c>
      <c r="E34" s="107" t="s">
        <v>66</v>
      </c>
      <c r="F34" s="108">
        <v>392700.00000000006</v>
      </c>
      <c r="G34" s="109">
        <f t="shared" ref="G34:G40" si="1">D34*F34</f>
        <v>98175.000000000015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85"/>
      <c r="FG34" s="85"/>
      <c r="FH34" s="85"/>
      <c r="FI34" s="85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85"/>
      <c r="FU34" s="85"/>
      <c r="FV34" s="85"/>
      <c r="FW34" s="85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85"/>
      <c r="GI34" s="85"/>
      <c r="GJ34" s="85"/>
      <c r="GK34" s="85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85"/>
      <c r="GW34" s="85"/>
      <c r="GX34" s="85"/>
      <c r="GY34" s="85"/>
      <c r="GZ34" s="85"/>
      <c r="HA34" s="85"/>
      <c r="HB34" s="85"/>
      <c r="HC34" s="85"/>
      <c r="HD34" s="85"/>
      <c r="HE34" s="85"/>
      <c r="HF34" s="85"/>
      <c r="HG34" s="85"/>
      <c r="HH34" s="85"/>
      <c r="HI34" s="85"/>
      <c r="HJ34" s="85"/>
      <c r="HK34" s="85"/>
      <c r="HL34" s="85"/>
      <c r="HM34" s="85"/>
      <c r="HN34" s="85"/>
      <c r="HO34" s="85"/>
      <c r="HP34" s="85"/>
      <c r="HQ34" s="85"/>
      <c r="HR34" s="85"/>
      <c r="HS34" s="85"/>
      <c r="HT34" s="85"/>
      <c r="HU34" s="85"/>
      <c r="HV34" s="85"/>
      <c r="HW34" s="85"/>
      <c r="HX34" s="85"/>
      <c r="HY34" s="85"/>
      <c r="HZ34" s="85"/>
      <c r="IA34" s="85"/>
      <c r="IB34" s="85"/>
      <c r="IC34" s="85"/>
      <c r="ID34" s="85"/>
      <c r="IE34" s="85"/>
      <c r="IF34" s="85"/>
      <c r="IG34" s="85"/>
      <c r="IH34" s="85"/>
      <c r="II34" s="85"/>
      <c r="IJ34" s="85"/>
      <c r="IK34" s="85"/>
      <c r="IL34" s="85"/>
      <c r="IM34" s="85"/>
      <c r="IN34" s="85"/>
      <c r="IO34" s="85"/>
      <c r="IP34" s="85"/>
      <c r="IQ34" s="85"/>
      <c r="IR34" s="85"/>
      <c r="IS34" s="85"/>
      <c r="IT34" s="85"/>
      <c r="IU34" s="85"/>
    </row>
    <row r="35" spans="1:255" s="86" customFormat="1" ht="12" customHeight="1" x14ac:dyDescent="0.25">
      <c r="A35" s="80"/>
      <c r="B35" s="106" t="s">
        <v>85</v>
      </c>
      <c r="C35" s="107" t="s">
        <v>22</v>
      </c>
      <c r="D35" s="107">
        <v>0.26</v>
      </c>
      <c r="E35" s="107" t="s">
        <v>66</v>
      </c>
      <c r="F35" s="108">
        <v>366520.00000000006</v>
      </c>
      <c r="G35" s="109">
        <f t="shared" si="1"/>
        <v>95295.200000000012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85"/>
      <c r="FG35" s="85"/>
      <c r="FH35" s="85"/>
      <c r="FI35" s="85"/>
      <c r="FJ35" s="85"/>
      <c r="FK35" s="85"/>
      <c r="FL35" s="85"/>
      <c r="FM35" s="85"/>
      <c r="FN35" s="85"/>
      <c r="FO35" s="85"/>
      <c r="FP35" s="85"/>
      <c r="FQ35" s="85"/>
      <c r="FR35" s="85"/>
      <c r="FS35" s="85"/>
      <c r="FT35" s="85"/>
      <c r="FU35" s="85"/>
      <c r="FV35" s="85"/>
      <c r="FW35" s="85"/>
      <c r="FX35" s="85"/>
      <c r="FY35" s="85"/>
      <c r="FZ35" s="85"/>
      <c r="GA35" s="85"/>
      <c r="GB35" s="85"/>
      <c r="GC35" s="85"/>
      <c r="GD35" s="85"/>
      <c r="GE35" s="85"/>
      <c r="GF35" s="85"/>
      <c r="GG35" s="85"/>
      <c r="GH35" s="85"/>
      <c r="GI35" s="85"/>
      <c r="GJ35" s="85"/>
      <c r="GK35" s="85"/>
      <c r="GL35" s="85"/>
      <c r="GM35" s="85"/>
      <c r="GN35" s="85"/>
      <c r="GO35" s="85"/>
      <c r="GP35" s="85"/>
      <c r="GQ35" s="85"/>
      <c r="GR35" s="85"/>
      <c r="GS35" s="85"/>
      <c r="GT35" s="85"/>
      <c r="GU35" s="85"/>
      <c r="GV35" s="85"/>
      <c r="GW35" s="85"/>
      <c r="GX35" s="85"/>
      <c r="GY35" s="85"/>
      <c r="GZ35" s="85"/>
      <c r="HA35" s="85"/>
      <c r="HB35" s="85"/>
      <c r="HC35" s="85"/>
      <c r="HD35" s="85"/>
      <c r="HE35" s="85"/>
      <c r="HF35" s="85"/>
      <c r="HG35" s="85"/>
      <c r="HH35" s="85"/>
      <c r="HI35" s="85"/>
      <c r="HJ35" s="85"/>
      <c r="HK35" s="85"/>
      <c r="HL35" s="85"/>
      <c r="HM35" s="85"/>
      <c r="HN35" s="85"/>
      <c r="HO35" s="85"/>
      <c r="HP35" s="85"/>
      <c r="HQ35" s="85"/>
      <c r="HR35" s="85"/>
      <c r="HS35" s="85"/>
      <c r="HT35" s="85"/>
      <c r="HU35" s="85"/>
      <c r="HV35" s="85"/>
      <c r="HW35" s="85"/>
      <c r="HX35" s="85"/>
      <c r="HY35" s="85"/>
      <c r="HZ35" s="85"/>
      <c r="IA35" s="85"/>
      <c r="IB35" s="85"/>
      <c r="IC35" s="85"/>
      <c r="ID35" s="85"/>
      <c r="IE35" s="85"/>
      <c r="IF35" s="85"/>
      <c r="IG35" s="85"/>
      <c r="IH35" s="85"/>
      <c r="II35" s="85"/>
      <c r="IJ35" s="85"/>
      <c r="IK35" s="85"/>
      <c r="IL35" s="85"/>
      <c r="IM35" s="85"/>
      <c r="IN35" s="85"/>
      <c r="IO35" s="85"/>
      <c r="IP35" s="85"/>
      <c r="IQ35" s="85"/>
      <c r="IR35" s="85"/>
      <c r="IS35" s="85"/>
      <c r="IT35" s="85"/>
      <c r="IU35" s="85"/>
    </row>
    <row r="36" spans="1:255" s="86" customFormat="1" ht="12" customHeight="1" x14ac:dyDescent="0.25">
      <c r="A36" s="80"/>
      <c r="B36" s="106" t="s">
        <v>86</v>
      </c>
      <c r="C36" s="107" t="s">
        <v>22</v>
      </c>
      <c r="D36" s="107">
        <v>0.2</v>
      </c>
      <c r="E36" s="107" t="s">
        <v>87</v>
      </c>
      <c r="F36" s="108">
        <v>229350.00000000003</v>
      </c>
      <c r="G36" s="109">
        <f t="shared" si="1"/>
        <v>45870.000000000007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5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85"/>
      <c r="FU36" s="85"/>
      <c r="FV36" s="85"/>
      <c r="FW36" s="85"/>
      <c r="FX36" s="85"/>
      <c r="FY36" s="85"/>
      <c r="FZ36" s="85"/>
      <c r="GA36" s="85"/>
      <c r="GB36" s="85"/>
      <c r="GC36" s="85"/>
      <c r="GD36" s="85"/>
      <c r="GE36" s="85"/>
      <c r="GF36" s="85"/>
      <c r="GG36" s="85"/>
      <c r="GH36" s="85"/>
      <c r="GI36" s="85"/>
      <c r="GJ36" s="85"/>
      <c r="GK36" s="85"/>
      <c r="GL36" s="85"/>
      <c r="GM36" s="85"/>
      <c r="GN36" s="85"/>
      <c r="GO36" s="85"/>
      <c r="GP36" s="85"/>
      <c r="GQ36" s="85"/>
      <c r="GR36" s="85"/>
      <c r="GS36" s="85"/>
      <c r="GT36" s="85"/>
      <c r="GU36" s="85"/>
      <c r="GV36" s="85"/>
      <c r="GW36" s="85"/>
      <c r="GX36" s="85"/>
      <c r="GY36" s="85"/>
      <c r="GZ36" s="85"/>
      <c r="HA36" s="85"/>
      <c r="HB36" s="85"/>
      <c r="HC36" s="85"/>
      <c r="HD36" s="85"/>
      <c r="HE36" s="85"/>
      <c r="HF36" s="85"/>
      <c r="HG36" s="85"/>
      <c r="HH36" s="85"/>
      <c r="HI36" s="85"/>
      <c r="HJ36" s="85"/>
      <c r="HK36" s="85"/>
      <c r="HL36" s="85"/>
      <c r="HM36" s="85"/>
      <c r="HN36" s="85"/>
      <c r="HO36" s="85"/>
      <c r="HP36" s="85"/>
      <c r="HQ36" s="85"/>
      <c r="HR36" s="85"/>
      <c r="HS36" s="85"/>
      <c r="HT36" s="85"/>
      <c r="HU36" s="85"/>
      <c r="HV36" s="85"/>
      <c r="HW36" s="85"/>
      <c r="HX36" s="85"/>
      <c r="HY36" s="85"/>
      <c r="HZ36" s="85"/>
      <c r="IA36" s="85"/>
      <c r="IB36" s="85"/>
      <c r="IC36" s="85"/>
      <c r="ID36" s="85"/>
      <c r="IE36" s="85"/>
      <c r="IF36" s="85"/>
      <c r="IG36" s="85"/>
      <c r="IH36" s="85"/>
      <c r="II36" s="85"/>
      <c r="IJ36" s="85"/>
      <c r="IK36" s="85"/>
      <c r="IL36" s="85"/>
      <c r="IM36" s="85"/>
      <c r="IN36" s="85"/>
      <c r="IO36" s="85"/>
      <c r="IP36" s="85"/>
      <c r="IQ36" s="85"/>
      <c r="IR36" s="85"/>
      <c r="IS36" s="85"/>
      <c r="IT36" s="85"/>
      <c r="IU36" s="85"/>
    </row>
    <row r="37" spans="1:255" s="86" customFormat="1" ht="12" customHeight="1" x14ac:dyDescent="0.25">
      <c r="A37" s="80"/>
      <c r="B37" s="106" t="s">
        <v>88</v>
      </c>
      <c r="C37" s="107" t="s">
        <v>22</v>
      </c>
      <c r="D37" s="107">
        <v>0.1</v>
      </c>
      <c r="E37" s="107" t="s">
        <v>61</v>
      </c>
      <c r="F37" s="108">
        <v>458150.00000000006</v>
      </c>
      <c r="G37" s="109">
        <f t="shared" si="1"/>
        <v>45815.000000000007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  <c r="FF37" s="85"/>
      <c r="FG37" s="85"/>
      <c r="FH37" s="85"/>
      <c r="FI37" s="85"/>
      <c r="FJ37" s="85"/>
      <c r="FK37" s="85"/>
      <c r="FL37" s="85"/>
      <c r="FM37" s="85"/>
      <c r="FN37" s="85"/>
      <c r="FO37" s="85"/>
      <c r="FP37" s="85"/>
      <c r="FQ37" s="85"/>
      <c r="FR37" s="85"/>
      <c r="FS37" s="85"/>
      <c r="FT37" s="85"/>
      <c r="FU37" s="85"/>
      <c r="FV37" s="85"/>
      <c r="FW37" s="85"/>
      <c r="FX37" s="85"/>
      <c r="FY37" s="85"/>
      <c r="FZ37" s="85"/>
      <c r="GA37" s="85"/>
      <c r="GB37" s="85"/>
      <c r="GC37" s="85"/>
      <c r="GD37" s="85"/>
      <c r="GE37" s="85"/>
      <c r="GF37" s="85"/>
      <c r="GG37" s="85"/>
      <c r="GH37" s="85"/>
      <c r="GI37" s="85"/>
      <c r="GJ37" s="85"/>
      <c r="GK37" s="85"/>
      <c r="GL37" s="85"/>
      <c r="GM37" s="85"/>
      <c r="GN37" s="85"/>
      <c r="GO37" s="85"/>
      <c r="GP37" s="85"/>
      <c r="GQ37" s="85"/>
      <c r="GR37" s="85"/>
      <c r="GS37" s="85"/>
      <c r="GT37" s="85"/>
      <c r="GU37" s="85"/>
      <c r="GV37" s="85"/>
      <c r="GW37" s="85"/>
      <c r="GX37" s="85"/>
      <c r="GY37" s="85"/>
      <c r="GZ37" s="85"/>
      <c r="HA37" s="85"/>
      <c r="HB37" s="85"/>
      <c r="HC37" s="85"/>
      <c r="HD37" s="85"/>
      <c r="HE37" s="85"/>
      <c r="HF37" s="85"/>
      <c r="HG37" s="85"/>
      <c r="HH37" s="85"/>
      <c r="HI37" s="85"/>
      <c r="HJ37" s="85"/>
      <c r="HK37" s="85"/>
      <c r="HL37" s="85"/>
      <c r="HM37" s="85"/>
      <c r="HN37" s="85"/>
      <c r="HO37" s="85"/>
      <c r="HP37" s="85"/>
      <c r="HQ37" s="85"/>
      <c r="HR37" s="85"/>
      <c r="HS37" s="85"/>
      <c r="HT37" s="85"/>
      <c r="HU37" s="85"/>
      <c r="HV37" s="85"/>
      <c r="HW37" s="85"/>
      <c r="HX37" s="85"/>
      <c r="HY37" s="85"/>
      <c r="HZ37" s="85"/>
      <c r="IA37" s="85"/>
      <c r="IB37" s="85"/>
      <c r="IC37" s="85"/>
      <c r="ID37" s="85"/>
      <c r="IE37" s="85"/>
      <c r="IF37" s="85"/>
      <c r="IG37" s="85"/>
      <c r="IH37" s="85"/>
      <c r="II37" s="85"/>
      <c r="IJ37" s="85"/>
      <c r="IK37" s="85"/>
      <c r="IL37" s="85"/>
      <c r="IM37" s="85"/>
      <c r="IN37" s="85"/>
      <c r="IO37" s="85"/>
      <c r="IP37" s="85"/>
      <c r="IQ37" s="85"/>
      <c r="IR37" s="85"/>
      <c r="IS37" s="85"/>
      <c r="IT37" s="85"/>
      <c r="IU37" s="85"/>
    </row>
    <row r="38" spans="1:255" s="86" customFormat="1" ht="12" customHeight="1" x14ac:dyDescent="0.25">
      <c r="A38" s="80"/>
      <c r="B38" s="106" t="s">
        <v>89</v>
      </c>
      <c r="C38" s="107" t="s">
        <v>22</v>
      </c>
      <c r="D38" s="107">
        <v>0.06</v>
      </c>
      <c r="E38" s="107" t="s">
        <v>90</v>
      </c>
      <c r="F38" s="108">
        <v>376992.00000000006</v>
      </c>
      <c r="G38" s="109">
        <f t="shared" si="1"/>
        <v>22619.520000000004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  <c r="FL38" s="85"/>
      <c r="FM38" s="85"/>
      <c r="FN38" s="85"/>
      <c r="FO38" s="85"/>
      <c r="FP38" s="85"/>
      <c r="FQ38" s="85"/>
      <c r="FR38" s="85"/>
      <c r="FS38" s="85"/>
      <c r="FT38" s="85"/>
      <c r="FU38" s="85"/>
      <c r="FV38" s="85"/>
      <c r="FW38" s="85"/>
      <c r="FX38" s="85"/>
      <c r="FY38" s="85"/>
      <c r="FZ38" s="85"/>
      <c r="GA38" s="85"/>
      <c r="GB38" s="85"/>
      <c r="GC38" s="85"/>
      <c r="GD38" s="85"/>
      <c r="GE38" s="85"/>
      <c r="GF38" s="85"/>
      <c r="GG38" s="85"/>
      <c r="GH38" s="85"/>
      <c r="GI38" s="85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85"/>
      <c r="GW38" s="85"/>
      <c r="GX38" s="85"/>
      <c r="GY38" s="85"/>
      <c r="GZ38" s="85"/>
      <c r="HA38" s="85"/>
      <c r="HB38" s="85"/>
      <c r="HC38" s="85"/>
      <c r="HD38" s="85"/>
      <c r="HE38" s="85"/>
      <c r="HF38" s="85"/>
      <c r="HG38" s="85"/>
      <c r="HH38" s="85"/>
      <c r="HI38" s="85"/>
      <c r="HJ38" s="85"/>
      <c r="HK38" s="85"/>
      <c r="HL38" s="85"/>
      <c r="HM38" s="85"/>
      <c r="HN38" s="85"/>
      <c r="HO38" s="85"/>
      <c r="HP38" s="85"/>
      <c r="HQ38" s="85"/>
      <c r="HR38" s="85"/>
      <c r="HS38" s="85"/>
      <c r="HT38" s="85"/>
      <c r="HU38" s="85"/>
      <c r="HV38" s="85"/>
      <c r="HW38" s="85"/>
      <c r="HX38" s="85"/>
      <c r="HY38" s="85"/>
      <c r="HZ38" s="85"/>
      <c r="IA38" s="85"/>
      <c r="IB38" s="85"/>
      <c r="IC38" s="85"/>
      <c r="ID38" s="85"/>
      <c r="IE38" s="85"/>
      <c r="IF38" s="85"/>
      <c r="IG38" s="85"/>
      <c r="IH38" s="85"/>
      <c r="II38" s="85"/>
      <c r="IJ38" s="85"/>
      <c r="IK38" s="85"/>
      <c r="IL38" s="85"/>
      <c r="IM38" s="85"/>
      <c r="IN38" s="85"/>
      <c r="IO38" s="85"/>
      <c r="IP38" s="85"/>
      <c r="IQ38" s="85"/>
      <c r="IR38" s="85"/>
      <c r="IS38" s="85"/>
      <c r="IT38" s="85"/>
      <c r="IU38" s="85"/>
    </row>
    <row r="39" spans="1:255" s="86" customFormat="1" ht="12" customHeight="1" x14ac:dyDescent="0.25">
      <c r="A39" s="80"/>
      <c r="B39" s="106" t="s">
        <v>89</v>
      </c>
      <c r="C39" s="107" t="s">
        <v>22</v>
      </c>
      <c r="D39" s="107">
        <v>0.06</v>
      </c>
      <c r="E39" s="107" t="s">
        <v>63</v>
      </c>
      <c r="F39" s="108">
        <v>376992.00000000006</v>
      </c>
      <c r="G39" s="109">
        <f t="shared" si="1"/>
        <v>22619.520000000004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5"/>
      <c r="HB39" s="85"/>
      <c r="HC39" s="85"/>
      <c r="HD39" s="85"/>
      <c r="HE39" s="85"/>
      <c r="HF39" s="85"/>
      <c r="HG39" s="85"/>
      <c r="HH39" s="85"/>
      <c r="HI39" s="85"/>
      <c r="HJ39" s="85"/>
      <c r="HK39" s="85"/>
      <c r="HL39" s="85"/>
      <c r="HM39" s="85"/>
      <c r="HN39" s="85"/>
      <c r="HO39" s="85"/>
      <c r="HP39" s="85"/>
      <c r="HQ39" s="85"/>
      <c r="HR39" s="85"/>
      <c r="HS39" s="85"/>
      <c r="HT39" s="85"/>
      <c r="HU39" s="85"/>
      <c r="HV39" s="85"/>
      <c r="HW39" s="85"/>
      <c r="HX39" s="85"/>
      <c r="HY39" s="85"/>
      <c r="HZ39" s="85"/>
      <c r="IA39" s="85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85"/>
      <c r="IM39" s="85"/>
      <c r="IN39" s="85"/>
      <c r="IO39" s="85"/>
      <c r="IP39" s="85"/>
      <c r="IQ39" s="85"/>
      <c r="IR39" s="85"/>
      <c r="IS39" s="85"/>
      <c r="IT39" s="85"/>
      <c r="IU39" s="85"/>
    </row>
    <row r="40" spans="1:255" s="86" customFormat="1" ht="12" customHeight="1" x14ac:dyDescent="0.25">
      <c r="A40" s="80"/>
      <c r="B40" s="106" t="s">
        <v>91</v>
      </c>
      <c r="C40" s="107" t="s">
        <v>22</v>
      </c>
      <c r="D40" s="107">
        <v>1</v>
      </c>
      <c r="E40" s="107" t="s">
        <v>92</v>
      </c>
      <c r="F40" s="108">
        <v>88000</v>
      </c>
      <c r="G40" s="109">
        <f t="shared" si="1"/>
        <v>88000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  <c r="GL40" s="85"/>
      <c r="GM40" s="85"/>
      <c r="GN40" s="85"/>
      <c r="GO40" s="85"/>
      <c r="GP40" s="85"/>
      <c r="GQ40" s="85"/>
      <c r="GR40" s="85"/>
      <c r="GS40" s="85"/>
      <c r="GT40" s="85"/>
      <c r="GU40" s="85"/>
      <c r="GV40" s="85"/>
      <c r="GW40" s="85"/>
      <c r="GX40" s="85"/>
      <c r="GY40" s="85"/>
      <c r="GZ40" s="85"/>
      <c r="HA40" s="85"/>
      <c r="HB40" s="85"/>
      <c r="HC40" s="85"/>
      <c r="HD40" s="85"/>
      <c r="HE40" s="85"/>
      <c r="HF40" s="85"/>
      <c r="HG40" s="85"/>
      <c r="HH40" s="85"/>
      <c r="HI40" s="85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  <c r="IU40" s="85"/>
    </row>
    <row r="41" spans="1:255" ht="11.25" customHeight="1" x14ac:dyDescent="0.25">
      <c r="B41" s="18" t="s">
        <v>24</v>
      </c>
      <c r="C41" s="19"/>
      <c r="D41" s="19"/>
      <c r="E41" s="19"/>
      <c r="F41" s="20"/>
      <c r="G41" s="21">
        <f>SUM(G33:G40)</f>
        <v>523114.24000000011</v>
      </c>
    </row>
    <row r="42" spans="1:255" ht="12" customHeight="1" x14ac:dyDescent="0.25">
      <c r="A42" s="34"/>
      <c r="B42" s="14"/>
      <c r="C42" s="15"/>
      <c r="D42" s="15"/>
      <c r="E42" s="15"/>
      <c r="F42" s="16"/>
      <c r="G42" s="16"/>
    </row>
    <row r="43" spans="1:255" ht="12" customHeight="1" x14ac:dyDescent="0.25">
      <c r="A43" s="5"/>
      <c r="B43" s="99" t="s">
        <v>25</v>
      </c>
      <c r="C43" s="100"/>
      <c r="D43" s="101"/>
      <c r="E43" s="101"/>
      <c r="F43" s="102"/>
      <c r="G43" s="103"/>
    </row>
    <row r="44" spans="1:255" ht="24" customHeight="1" x14ac:dyDescent="0.25">
      <c r="A44" s="5"/>
      <c r="B44" s="104" t="s">
        <v>26</v>
      </c>
      <c r="C44" s="105" t="s">
        <v>27</v>
      </c>
      <c r="D44" s="105" t="s">
        <v>28</v>
      </c>
      <c r="E44" s="104" t="s">
        <v>14</v>
      </c>
      <c r="F44" s="105" t="s">
        <v>15</v>
      </c>
      <c r="G44" s="104" t="s">
        <v>16</v>
      </c>
    </row>
    <row r="45" spans="1:255" s="86" customFormat="1" ht="12" customHeight="1" x14ac:dyDescent="0.25">
      <c r="A45" s="80"/>
      <c r="B45" s="111" t="s">
        <v>93</v>
      </c>
      <c r="C45" s="107" t="s">
        <v>30</v>
      </c>
      <c r="D45" s="107">
        <v>20</v>
      </c>
      <c r="E45" s="107" t="s">
        <v>61</v>
      </c>
      <c r="F45" s="108">
        <v>11305</v>
      </c>
      <c r="G45" s="109">
        <f>(D45*F45)</f>
        <v>226100</v>
      </c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  <c r="EU45" s="85"/>
      <c r="EV45" s="85"/>
      <c r="EW45" s="85"/>
      <c r="EX45" s="85"/>
      <c r="EY45" s="85"/>
      <c r="EZ45" s="85"/>
      <c r="FA45" s="85"/>
      <c r="FB45" s="85"/>
      <c r="FC45" s="85"/>
      <c r="FD45" s="85"/>
      <c r="FE45" s="85"/>
      <c r="FF45" s="85"/>
      <c r="FG45" s="85"/>
      <c r="FH45" s="85"/>
      <c r="FI45" s="85"/>
      <c r="FJ45" s="85"/>
      <c r="FK45" s="85"/>
      <c r="FL45" s="85"/>
      <c r="FM45" s="85"/>
      <c r="FN45" s="85"/>
      <c r="FO45" s="85"/>
      <c r="FP45" s="85"/>
      <c r="FQ45" s="85"/>
      <c r="FR45" s="85"/>
      <c r="FS45" s="85"/>
      <c r="FT45" s="85"/>
      <c r="FU45" s="85"/>
      <c r="FV45" s="85"/>
      <c r="FW45" s="85"/>
      <c r="FX45" s="85"/>
      <c r="FY45" s="85"/>
      <c r="FZ45" s="85"/>
      <c r="GA45" s="85"/>
      <c r="GB45" s="85"/>
      <c r="GC45" s="85"/>
      <c r="GD45" s="85"/>
      <c r="GE45" s="85"/>
      <c r="GF45" s="85"/>
      <c r="GG45" s="85"/>
      <c r="GH45" s="85"/>
      <c r="GI45" s="85"/>
      <c r="GJ45" s="85"/>
      <c r="GK45" s="85"/>
      <c r="GL45" s="85"/>
      <c r="GM45" s="85"/>
      <c r="GN45" s="85"/>
      <c r="GO45" s="85"/>
      <c r="GP45" s="85"/>
      <c r="GQ45" s="85"/>
      <c r="GR45" s="85"/>
      <c r="GS45" s="85"/>
      <c r="GT45" s="85"/>
      <c r="GU45" s="85"/>
      <c r="GV45" s="85"/>
      <c r="GW45" s="85"/>
      <c r="GX45" s="85"/>
      <c r="GY45" s="85"/>
      <c r="GZ45" s="85"/>
      <c r="HA45" s="85"/>
      <c r="HB45" s="85"/>
      <c r="HC45" s="85"/>
      <c r="HD45" s="85"/>
      <c r="HE45" s="85"/>
      <c r="HF45" s="85"/>
      <c r="HG45" s="85"/>
      <c r="HH45" s="85"/>
      <c r="HI45" s="85"/>
      <c r="HJ45" s="85"/>
      <c r="HK45" s="85"/>
      <c r="HL45" s="85"/>
      <c r="HM45" s="85"/>
      <c r="HN45" s="85"/>
      <c r="HO45" s="85"/>
      <c r="HP45" s="85"/>
      <c r="HQ45" s="85"/>
      <c r="HR45" s="85"/>
      <c r="HS45" s="85"/>
      <c r="HT45" s="85"/>
      <c r="HU45" s="85"/>
      <c r="HV45" s="85"/>
      <c r="HW45" s="85"/>
      <c r="HX45" s="85"/>
      <c r="HY45" s="85"/>
      <c r="HZ45" s="85"/>
      <c r="IA45" s="85"/>
      <c r="IB45" s="85"/>
      <c r="IC45" s="85"/>
      <c r="ID45" s="85"/>
      <c r="IE45" s="85"/>
      <c r="IF45" s="85"/>
      <c r="IG45" s="85"/>
      <c r="IH45" s="85"/>
      <c r="II45" s="85"/>
      <c r="IJ45" s="85"/>
      <c r="IK45" s="85"/>
      <c r="IL45" s="85"/>
      <c r="IM45" s="85"/>
      <c r="IN45" s="85"/>
      <c r="IO45" s="85"/>
      <c r="IP45" s="85"/>
      <c r="IQ45" s="85"/>
      <c r="IR45" s="85"/>
      <c r="IS45" s="85"/>
      <c r="IT45" s="85"/>
      <c r="IU45" s="85"/>
    </row>
    <row r="46" spans="1:255" s="86" customFormat="1" ht="12" customHeight="1" x14ac:dyDescent="0.25">
      <c r="A46" s="80"/>
      <c r="B46" s="111" t="s">
        <v>29</v>
      </c>
      <c r="C46" s="107"/>
      <c r="D46" s="107"/>
      <c r="E46" s="107"/>
      <c r="F46" s="108"/>
      <c r="G46" s="109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  <c r="EU46" s="85"/>
      <c r="EV46" s="85"/>
      <c r="EW46" s="85"/>
      <c r="EX46" s="85"/>
      <c r="EY46" s="85"/>
      <c r="EZ46" s="85"/>
      <c r="FA46" s="85"/>
      <c r="FB46" s="85"/>
      <c r="FC46" s="85"/>
      <c r="FD46" s="85"/>
      <c r="FE46" s="85"/>
      <c r="FF46" s="85"/>
      <c r="FG46" s="85"/>
      <c r="FH46" s="85"/>
      <c r="FI46" s="85"/>
      <c r="FJ46" s="85"/>
      <c r="FK46" s="85"/>
      <c r="FL46" s="85"/>
      <c r="FM46" s="85"/>
      <c r="FN46" s="85"/>
      <c r="FO46" s="85"/>
      <c r="FP46" s="85"/>
      <c r="FQ46" s="85"/>
      <c r="FR46" s="85"/>
      <c r="FS46" s="85"/>
      <c r="FT46" s="85"/>
      <c r="FU46" s="85"/>
      <c r="FV46" s="85"/>
      <c r="FW46" s="85"/>
      <c r="FX46" s="85"/>
      <c r="FY46" s="85"/>
      <c r="FZ46" s="85"/>
      <c r="GA46" s="85"/>
      <c r="GB46" s="85"/>
      <c r="GC46" s="85"/>
      <c r="GD46" s="85"/>
      <c r="GE46" s="85"/>
      <c r="GF46" s="85"/>
      <c r="GG46" s="85"/>
      <c r="GH46" s="85"/>
      <c r="GI46" s="85"/>
      <c r="GJ46" s="85"/>
      <c r="GK46" s="85"/>
      <c r="GL46" s="85"/>
      <c r="GM46" s="85"/>
      <c r="GN46" s="85"/>
      <c r="GO46" s="85"/>
      <c r="GP46" s="85"/>
      <c r="GQ46" s="85"/>
      <c r="GR46" s="85"/>
      <c r="GS46" s="85"/>
      <c r="GT46" s="85"/>
      <c r="GU46" s="85"/>
      <c r="GV46" s="85"/>
      <c r="GW46" s="85"/>
      <c r="GX46" s="85"/>
      <c r="GY46" s="85"/>
      <c r="GZ46" s="85"/>
      <c r="HA46" s="85"/>
      <c r="HB46" s="85"/>
      <c r="HC46" s="85"/>
      <c r="HD46" s="85"/>
      <c r="HE46" s="85"/>
      <c r="HF46" s="85"/>
      <c r="HG46" s="85"/>
      <c r="HH46" s="85"/>
      <c r="HI46" s="85"/>
      <c r="HJ46" s="85"/>
      <c r="HK46" s="85"/>
      <c r="HL46" s="85"/>
      <c r="HM46" s="85"/>
      <c r="HN46" s="85"/>
      <c r="HO46" s="85"/>
      <c r="HP46" s="85"/>
      <c r="HQ46" s="85"/>
      <c r="HR46" s="85"/>
      <c r="HS46" s="85"/>
      <c r="HT46" s="85"/>
      <c r="HU46" s="85"/>
      <c r="HV46" s="85"/>
      <c r="HW46" s="85"/>
      <c r="HX46" s="85"/>
      <c r="HY46" s="85"/>
      <c r="HZ46" s="85"/>
      <c r="IA46" s="85"/>
      <c r="IB46" s="85"/>
      <c r="IC46" s="85"/>
      <c r="ID46" s="85"/>
      <c r="IE46" s="85"/>
      <c r="IF46" s="85"/>
      <c r="IG46" s="85"/>
      <c r="IH46" s="85"/>
      <c r="II46" s="85"/>
      <c r="IJ46" s="85"/>
      <c r="IK46" s="85"/>
      <c r="IL46" s="85"/>
      <c r="IM46" s="85"/>
      <c r="IN46" s="85"/>
      <c r="IO46" s="85"/>
      <c r="IP46" s="85"/>
      <c r="IQ46" s="85"/>
      <c r="IR46" s="85"/>
      <c r="IS46" s="85"/>
      <c r="IT46" s="85"/>
      <c r="IU46" s="85"/>
    </row>
    <row r="47" spans="1:255" s="86" customFormat="1" ht="12" customHeight="1" x14ac:dyDescent="0.25">
      <c r="A47" s="80"/>
      <c r="B47" s="106" t="s">
        <v>94</v>
      </c>
      <c r="C47" s="107" t="s">
        <v>30</v>
      </c>
      <c r="D47" s="107">
        <v>150</v>
      </c>
      <c r="E47" s="107" t="s">
        <v>61</v>
      </c>
      <c r="F47" s="108">
        <v>1371</v>
      </c>
      <c r="G47" s="109">
        <f>(D47*F47)</f>
        <v>205650</v>
      </c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85"/>
      <c r="FG47" s="85"/>
      <c r="FH47" s="85"/>
      <c r="FI47" s="85"/>
      <c r="FJ47" s="85"/>
      <c r="FK47" s="85"/>
      <c r="FL47" s="85"/>
      <c r="FM47" s="85"/>
      <c r="FN47" s="85"/>
      <c r="FO47" s="85"/>
      <c r="FP47" s="85"/>
      <c r="FQ47" s="85"/>
      <c r="FR47" s="85"/>
      <c r="FS47" s="85"/>
      <c r="FT47" s="85"/>
      <c r="FU47" s="85"/>
      <c r="FV47" s="85"/>
      <c r="FW47" s="85"/>
      <c r="FX47" s="85"/>
      <c r="FY47" s="85"/>
      <c r="FZ47" s="85"/>
      <c r="GA47" s="85"/>
      <c r="GB47" s="85"/>
      <c r="GC47" s="85"/>
      <c r="GD47" s="85"/>
      <c r="GE47" s="85"/>
      <c r="GF47" s="85"/>
      <c r="GG47" s="85"/>
      <c r="GH47" s="85"/>
      <c r="GI47" s="85"/>
      <c r="GJ47" s="85"/>
      <c r="GK47" s="85"/>
      <c r="GL47" s="85"/>
      <c r="GM47" s="85"/>
      <c r="GN47" s="85"/>
      <c r="GO47" s="85"/>
      <c r="GP47" s="85"/>
      <c r="GQ47" s="85"/>
      <c r="GR47" s="85"/>
      <c r="GS47" s="85"/>
      <c r="GT47" s="85"/>
      <c r="GU47" s="85"/>
      <c r="GV47" s="85"/>
      <c r="GW47" s="85"/>
      <c r="GX47" s="85"/>
      <c r="GY47" s="85"/>
      <c r="GZ47" s="85"/>
      <c r="HA47" s="85"/>
      <c r="HB47" s="85"/>
      <c r="HC47" s="85"/>
      <c r="HD47" s="85"/>
      <c r="HE47" s="85"/>
      <c r="HF47" s="85"/>
      <c r="HG47" s="85"/>
      <c r="HH47" s="85"/>
      <c r="HI47" s="85"/>
      <c r="HJ47" s="85"/>
      <c r="HK47" s="85"/>
      <c r="HL47" s="85"/>
      <c r="HM47" s="85"/>
      <c r="HN47" s="85"/>
      <c r="HO47" s="85"/>
      <c r="HP47" s="85"/>
      <c r="HQ47" s="85"/>
      <c r="HR47" s="85"/>
      <c r="HS47" s="85"/>
      <c r="HT47" s="85"/>
      <c r="HU47" s="85"/>
      <c r="HV47" s="85"/>
      <c r="HW47" s="85"/>
      <c r="HX47" s="85"/>
      <c r="HY47" s="85"/>
      <c r="HZ47" s="85"/>
      <c r="IA47" s="85"/>
      <c r="IB47" s="85"/>
      <c r="IC47" s="85"/>
      <c r="ID47" s="85"/>
      <c r="IE47" s="85"/>
      <c r="IF47" s="85"/>
      <c r="IG47" s="85"/>
      <c r="IH47" s="85"/>
      <c r="II47" s="85"/>
      <c r="IJ47" s="85"/>
      <c r="IK47" s="85"/>
      <c r="IL47" s="85"/>
      <c r="IM47" s="85"/>
      <c r="IN47" s="85"/>
      <c r="IO47" s="85"/>
      <c r="IP47" s="85"/>
      <c r="IQ47" s="85"/>
      <c r="IR47" s="85"/>
      <c r="IS47" s="85"/>
      <c r="IT47" s="85"/>
      <c r="IU47" s="85"/>
    </row>
    <row r="48" spans="1:255" s="86" customFormat="1" ht="12" customHeight="1" x14ac:dyDescent="0.25">
      <c r="A48" s="80"/>
      <c r="B48" s="106" t="s">
        <v>95</v>
      </c>
      <c r="C48" s="107" t="s">
        <v>30</v>
      </c>
      <c r="D48" s="107">
        <v>250</v>
      </c>
      <c r="E48" s="107" t="s">
        <v>61</v>
      </c>
      <c r="F48" s="108">
        <v>1183</v>
      </c>
      <c r="G48" s="109">
        <f>(D48*F48)</f>
        <v>295750</v>
      </c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85"/>
      <c r="FG48" s="85"/>
      <c r="FH48" s="85"/>
      <c r="FI48" s="85"/>
      <c r="FJ48" s="85"/>
      <c r="FK48" s="85"/>
      <c r="FL48" s="85"/>
      <c r="FM48" s="85"/>
      <c r="FN48" s="85"/>
      <c r="FO48" s="85"/>
      <c r="FP48" s="85"/>
      <c r="FQ48" s="85"/>
      <c r="FR48" s="85"/>
      <c r="FS48" s="85"/>
      <c r="FT48" s="85"/>
      <c r="FU48" s="85"/>
      <c r="FV48" s="85"/>
      <c r="FW48" s="85"/>
      <c r="FX48" s="85"/>
      <c r="FY48" s="85"/>
      <c r="FZ48" s="85"/>
      <c r="GA48" s="85"/>
      <c r="GB48" s="85"/>
      <c r="GC48" s="85"/>
      <c r="GD48" s="85"/>
      <c r="GE48" s="85"/>
      <c r="GF48" s="85"/>
      <c r="GG48" s="85"/>
      <c r="GH48" s="85"/>
      <c r="GI48" s="85"/>
      <c r="GJ48" s="85"/>
      <c r="GK48" s="85"/>
      <c r="GL48" s="85"/>
      <c r="GM48" s="85"/>
      <c r="GN48" s="85"/>
      <c r="GO48" s="85"/>
      <c r="GP48" s="85"/>
      <c r="GQ48" s="85"/>
      <c r="GR48" s="85"/>
      <c r="GS48" s="85"/>
      <c r="GT48" s="85"/>
      <c r="GU48" s="85"/>
      <c r="GV48" s="85"/>
      <c r="GW48" s="85"/>
      <c r="GX48" s="85"/>
      <c r="GY48" s="85"/>
      <c r="GZ48" s="85"/>
      <c r="HA48" s="85"/>
      <c r="HB48" s="85"/>
      <c r="HC48" s="85"/>
      <c r="HD48" s="85"/>
      <c r="HE48" s="85"/>
      <c r="HF48" s="85"/>
      <c r="HG48" s="85"/>
      <c r="HH48" s="85"/>
      <c r="HI48" s="85"/>
      <c r="HJ48" s="85"/>
      <c r="HK48" s="85"/>
      <c r="HL48" s="85"/>
      <c r="HM48" s="85"/>
      <c r="HN48" s="85"/>
      <c r="HO48" s="85"/>
      <c r="HP48" s="85"/>
      <c r="HQ48" s="85"/>
      <c r="HR48" s="85"/>
      <c r="HS48" s="85"/>
      <c r="HT48" s="85"/>
      <c r="HU48" s="85"/>
      <c r="HV48" s="85"/>
      <c r="HW48" s="85"/>
      <c r="HX48" s="85"/>
      <c r="HY48" s="85"/>
      <c r="HZ48" s="85"/>
      <c r="IA48" s="85"/>
      <c r="IB48" s="85"/>
      <c r="IC48" s="85"/>
      <c r="ID48" s="85"/>
      <c r="IE48" s="85"/>
      <c r="IF48" s="85"/>
      <c r="IG48" s="85"/>
      <c r="IH48" s="85"/>
      <c r="II48" s="85"/>
      <c r="IJ48" s="85"/>
      <c r="IK48" s="85"/>
      <c r="IL48" s="85"/>
      <c r="IM48" s="85"/>
      <c r="IN48" s="85"/>
      <c r="IO48" s="85"/>
      <c r="IP48" s="85"/>
      <c r="IQ48" s="85"/>
      <c r="IR48" s="85"/>
      <c r="IS48" s="85"/>
      <c r="IT48" s="85"/>
      <c r="IU48" s="85"/>
    </row>
    <row r="49" spans="1:255" s="86" customFormat="1" ht="12" customHeight="1" x14ac:dyDescent="0.25">
      <c r="A49" s="80"/>
      <c r="B49" s="111" t="s">
        <v>31</v>
      </c>
      <c r="C49" s="107"/>
      <c r="D49" s="107"/>
      <c r="E49" s="107"/>
      <c r="F49" s="108"/>
      <c r="G49" s="109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85"/>
      <c r="FG49" s="85"/>
      <c r="FH49" s="85"/>
      <c r="FI49" s="85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85"/>
      <c r="FU49" s="85"/>
      <c r="FV49" s="85"/>
      <c r="FW49" s="85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85"/>
      <c r="GI49" s="85"/>
      <c r="GJ49" s="85"/>
      <c r="GK49" s="85"/>
      <c r="GL49" s="85"/>
      <c r="GM49" s="85"/>
      <c r="GN49" s="85"/>
      <c r="GO49" s="85"/>
      <c r="GP49" s="85"/>
      <c r="GQ49" s="85"/>
      <c r="GR49" s="85"/>
      <c r="GS49" s="85"/>
      <c r="GT49" s="85"/>
      <c r="GU49" s="85"/>
      <c r="GV49" s="85"/>
      <c r="GW49" s="85"/>
      <c r="GX49" s="85"/>
      <c r="GY49" s="85"/>
      <c r="GZ49" s="85"/>
      <c r="HA49" s="85"/>
      <c r="HB49" s="85"/>
      <c r="HC49" s="85"/>
      <c r="HD49" s="85"/>
      <c r="HE49" s="85"/>
      <c r="HF49" s="85"/>
      <c r="HG49" s="85"/>
      <c r="HH49" s="85"/>
      <c r="HI49" s="85"/>
      <c r="HJ49" s="85"/>
      <c r="HK49" s="85"/>
      <c r="HL49" s="85"/>
      <c r="HM49" s="85"/>
      <c r="HN49" s="85"/>
      <c r="HO49" s="85"/>
      <c r="HP49" s="85"/>
      <c r="HQ49" s="85"/>
      <c r="HR49" s="85"/>
      <c r="HS49" s="85"/>
      <c r="HT49" s="85"/>
      <c r="HU49" s="85"/>
      <c r="HV49" s="85"/>
      <c r="HW49" s="85"/>
      <c r="HX49" s="85"/>
      <c r="HY49" s="85"/>
      <c r="HZ49" s="85"/>
      <c r="IA49" s="85"/>
      <c r="IB49" s="85"/>
      <c r="IC49" s="85"/>
      <c r="ID49" s="85"/>
      <c r="IE49" s="85"/>
      <c r="IF49" s="85"/>
      <c r="IG49" s="85"/>
      <c r="IH49" s="85"/>
      <c r="II49" s="85"/>
      <c r="IJ49" s="85"/>
      <c r="IK49" s="85"/>
      <c r="IL49" s="85"/>
      <c r="IM49" s="85"/>
      <c r="IN49" s="85"/>
      <c r="IO49" s="85"/>
      <c r="IP49" s="85"/>
      <c r="IQ49" s="85"/>
      <c r="IR49" s="85"/>
      <c r="IS49" s="85"/>
      <c r="IT49" s="85"/>
      <c r="IU49" s="85"/>
    </row>
    <row r="50" spans="1:255" s="86" customFormat="1" ht="12" customHeight="1" x14ac:dyDescent="0.25">
      <c r="A50" s="80"/>
      <c r="B50" s="106" t="s">
        <v>104</v>
      </c>
      <c r="C50" s="107" t="s">
        <v>105</v>
      </c>
      <c r="D50" s="107">
        <v>50</v>
      </c>
      <c r="E50" s="107" t="s">
        <v>61</v>
      </c>
      <c r="F50" s="108">
        <f>155890/200</f>
        <v>779.45</v>
      </c>
      <c r="G50" s="109">
        <f>D50*F50</f>
        <v>38972.5</v>
      </c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5"/>
      <c r="HB50" s="85"/>
      <c r="HC50" s="85"/>
      <c r="HD50" s="85"/>
      <c r="HE50" s="85"/>
      <c r="HF50" s="85"/>
      <c r="HG50" s="85"/>
      <c r="HH50" s="85"/>
      <c r="HI50" s="85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5"/>
      <c r="IM50" s="85"/>
      <c r="IN50" s="85"/>
      <c r="IO50" s="85"/>
      <c r="IP50" s="85"/>
      <c r="IQ50" s="85"/>
      <c r="IR50" s="85"/>
      <c r="IS50" s="85"/>
      <c r="IT50" s="85"/>
      <c r="IU50" s="85"/>
    </row>
    <row r="51" spans="1:255" s="86" customFormat="1" ht="12" customHeight="1" x14ac:dyDescent="0.25">
      <c r="A51" s="80"/>
      <c r="B51" s="106" t="s">
        <v>103</v>
      </c>
      <c r="C51" s="107" t="s">
        <v>96</v>
      </c>
      <c r="D51" s="107">
        <v>1</v>
      </c>
      <c r="E51" s="107" t="s">
        <v>63</v>
      </c>
      <c r="F51" s="108">
        <v>42194</v>
      </c>
      <c r="G51" s="109">
        <f>D51*F51</f>
        <v>42194</v>
      </c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85"/>
      <c r="FG51" s="85"/>
      <c r="FH51" s="85"/>
      <c r="FI51" s="85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85"/>
      <c r="FU51" s="85"/>
      <c r="FV51" s="85"/>
      <c r="FW51" s="85"/>
      <c r="FX51" s="85"/>
      <c r="FY51" s="85"/>
      <c r="FZ51" s="85"/>
      <c r="GA51" s="85"/>
      <c r="GB51" s="85"/>
      <c r="GC51" s="85"/>
      <c r="GD51" s="85"/>
      <c r="GE51" s="85"/>
      <c r="GF51" s="85"/>
      <c r="GG51" s="85"/>
      <c r="GH51" s="85"/>
      <c r="GI51" s="85"/>
      <c r="GJ51" s="85"/>
      <c r="GK51" s="85"/>
      <c r="GL51" s="85"/>
      <c r="GM51" s="85"/>
      <c r="GN51" s="85"/>
      <c r="GO51" s="85"/>
      <c r="GP51" s="85"/>
      <c r="GQ51" s="85"/>
      <c r="GR51" s="85"/>
      <c r="GS51" s="85"/>
      <c r="GT51" s="85"/>
      <c r="GU51" s="85"/>
      <c r="GV51" s="85"/>
      <c r="GW51" s="85"/>
      <c r="GX51" s="85"/>
      <c r="GY51" s="85"/>
      <c r="GZ51" s="85"/>
      <c r="HA51" s="85"/>
      <c r="HB51" s="85"/>
      <c r="HC51" s="85"/>
      <c r="HD51" s="85"/>
      <c r="HE51" s="85"/>
      <c r="HF51" s="85"/>
      <c r="HG51" s="85"/>
      <c r="HH51" s="85"/>
      <c r="HI51" s="85"/>
      <c r="HJ51" s="85"/>
      <c r="HK51" s="85"/>
      <c r="HL51" s="85"/>
      <c r="HM51" s="85"/>
      <c r="HN51" s="85"/>
      <c r="HO51" s="85"/>
      <c r="HP51" s="85"/>
      <c r="HQ51" s="85"/>
      <c r="HR51" s="85"/>
      <c r="HS51" s="85"/>
      <c r="HT51" s="85"/>
      <c r="HU51" s="85"/>
      <c r="HV51" s="85"/>
      <c r="HW51" s="85"/>
      <c r="HX51" s="85"/>
      <c r="HY51" s="85"/>
      <c r="HZ51" s="85"/>
      <c r="IA51" s="85"/>
      <c r="IB51" s="85"/>
      <c r="IC51" s="85"/>
      <c r="ID51" s="85"/>
      <c r="IE51" s="85"/>
      <c r="IF51" s="85"/>
      <c r="IG51" s="85"/>
      <c r="IH51" s="85"/>
      <c r="II51" s="85"/>
      <c r="IJ51" s="85"/>
      <c r="IK51" s="85"/>
      <c r="IL51" s="85"/>
      <c r="IM51" s="85"/>
      <c r="IN51" s="85"/>
      <c r="IO51" s="85"/>
      <c r="IP51" s="85"/>
      <c r="IQ51" s="85"/>
      <c r="IR51" s="85"/>
      <c r="IS51" s="85"/>
      <c r="IT51" s="85"/>
      <c r="IU51" s="85"/>
    </row>
    <row r="52" spans="1:255" s="86" customFormat="1" ht="12" customHeight="1" x14ac:dyDescent="0.25">
      <c r="A52" s="80"/>
      <c r="B52" s="111" t="s">
        <v>32</v>
      </c>
      <c r="C52" s="107"/>
      <c r="D52" s="107"/>
      <c r="E52" s="107"/>
      <c r="F52" s="108"/>
      <c r="G52" s="109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85"/>
      <c r="GI52" s="85"/>
      <c r="GJ52" s="85"/>
      <c r="GK52" s="85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/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/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/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</row>
    <row r="53" spans="1:255" s="86" customFormat="1" ht="12" customHeight="1" x14ac:dyDescent="0.25">
      <c r="A53" s="80"/>
      <c r="B53" s="106" t="s">
        <v>97</v>
      </c>
      <c r="C53" s="107" t="s">
        <v>62</v>
      </c>
      <c r="D53" s="107">
        <v>0.6</v>
      </c>
      <c r="E53" s="107" t="s">
        <v>63</v>
      </c>
      <c r="F53" s="108">
        <v>41650</v>
      </c>
      <c r="G53" s="109">
        <f>(D53*F53)</f>
        <v>24990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  <c r="IS53" s="85"/>
      <c r="IT53" s="85"/>
      <c r="IU53" s="85"/>
    </row>
    <row r="54" spans="1:255" ht="11.25" customHeight="1" x14ac:dyDescent="0.25">
      <c r="B54" s="18" t="s">
        <v>33</v>
      </c>
      <c r="C54" s="19"/>
      <c r="D54" s="19"/>
      <c r="E54" s="19"/>
      <c r="F54" s="20"/>
      <c r="G54" s="21">
        <f>SUM(G45:G53)</f>
        <v>833656.5</v>
      </c>
    </row>
    <row r="55" spans="1:255" ht="11.25" customHeight="1" x14ac:dyDescent="0.25">
      <c r="B55" s="14"/>
      <c r="C55" s="15"/>
      <c r="D55" s="15"/>
      <c r="E55" s="17"/>
      <c r="F55" s="16"/>
      <c r="G55" s="16"/>
    </row>
    <row r="56" spans="1:255" ht="12" customHeight="1" x14ac:dyDescent="0.25">
      <c r="A56" s="5"/>
      <c r="B56" s="99" t="s">
        <v>34</v>
      </c>
      <c r="C56" s="100"/>
      <c r="D56" s="101"/>
      <c r="E56" s="101"/>
      <c r="F56" s="102"/>
      <c r="G56" s="103"/>
    </row>
    <row r="57" spans="1:255" ht="24" customHeight="1" x14ac:dyDescent="0.25">
      <c r="A57" s="5"/>
      <c r="B57" s="104" t="s">
        <v>35</v>
      </c>
      <c r="C57" s="105" t="s">
        <v>27</v>
      </c>
      <c r="D57" s="105" t="s">
        <v>28</v>
      </c>
      <c r="E57" s="104" t="s">
        <v>14</v>
      </c>
      <c r="F57" s="105" t="s">
        <v>15</v>
      </c>
      <c r="G57" s="104" t="s">
        <v>16</v>
      </c>
    </row>
    <row r="58" spans="1:255" s="86" customFormat="1" ht="25.5" x14ac:dyDescent="0.25">
      <c r="A58" s="80"/>
      <c r="B58" s="110" t="s">
        <v>98</v>
      </c>
      <c r="C58" s="107" t="s">
        <v>99</v>
      </c>
      <c r="D58" s="107">
        <v>500</v>
      </c>
      <c r="E58" s="107" t="s">
        <v>100</v>
      </c>
      <c r="F58" s="108">
        <v>1500</v>
      </c>
      <c r="G58" s="109">
        <f>+F58*D58</f>
        <v>750000</v>
      </c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85"/>
      <c r="GE58" s="85"/>
      <c r="GF58" s="85"/>
      <c r="GG58" s="85"/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85"/>
      <c r="GV58" s="85"/>
      <c r="GW58" s="85"/>
      <c r="GX58" s="85"/>
      <c r="GY58" s="85"/>
      <c r="GZ58" s="85"/>
      <c r="HA58" s="85"/>
      <c r="HB58" s="85"/>
      <c r="HC58" s="85"/>
      <c r="HD58" s="85"/>
      <c r="HE58" s="85"/>
      <c r="HF58" s="85"/>
      <c r="HG58" s="85"/>
      <c r="HH58" s="85"/>
      <c r="HI58" s="85"/>
      <c r="HJ58" s="85"/>
      <c r="HK58" s="85"/>
      <c r="HL58" s="85"/>
      <c r="HM58" s="85"/>
      <c r="HN58" s="85"/>
      <c r="HO58" s="85"/>
      <c r="HP58" s="85"/>
      <c r="HQ58" s="85"/>
      <c r="HR58" s="85"/>
      <c r="HS58" s="85"/>
      <c r="HT58" s="85"/>
      <c r="HU58" s="85"/>
      <c r="HV58" s="85"/>
      <c r="HW58" s="85"/>
      <c r="HX58" s="85"/>
      <c r="HY58" s="85"/>
      <c r="HZ58" s="85"/>
      <c r="IA58" s="85"/>
      <c r="IB58" s="85"/>
      <c r="IC58" s="85"/>
      <c r="ID58" s="85"/>
      <c r="IE58" s="85"/>
      <c r="IF58" s="85"/>
      <c r="IG58" s="85"/>
      <c r="IH58" s="85"/>
      <c r="II58" s="85"/>
      <c r="IJ58" s="85"/>
      <c r="IK58" s="85"/>
      <c r="IL58" s="85"/>
      <c r="IM58" s="85"/>
      <c r="IN58" s="85"/>
      <c r="IO58" s="85"/>
      <c r="IP58" s="85"/>
      <c r="IQ58" s="85"/>
      <c r="IR58" s="85"/>
      <c r="IS58" s="85"/>
      <c r="IT58" s="85"/>
      <c r="IU58" s="85"/>
    </row>
    <row r="59" spans="1:255" ht="11.25" customHeight="1" x14ac:dyDescent="0.25">
      <c r="B59" s="18" t="s">
        <v>36</v>
      </c>
      <c r="C59" s="19"/>
      <c r="D59" s="19"/>
      <c r="E59" s="19"/>
      <c r="F59" s="20"/>
      <c r="G59" s="21">
        <f>SUM(G58:G58)</f>
        <v>750000</v>
      </c>
    </row>
    <row r="60" spans="1:255" ht="11.25" customHeight="1" x14ac:dyDescent="0.25">
      <c r="B60" s="37"/>
      <c r="C60" s="37"/>
      <c r="D60" s="37"/>
      <c r="E60" s="37"/>
      <c r="F60" s="38"/>
      <c r="G60" s="38"/>
    </row>
    <row r="61" spans="1:255" ht="12" customHeight="1" x14ac:dyDescent="0.25">
      <c r="A61" s="34"/>
      <c r="B61" s="39" t="s">
        <v>37</v>
      </c>
      <c r="C61" s="40"/>
      <c r="D61" s="40"/>
      <c r="E61" s="40"/>
      <c r="F61" s="40"/>
      <c r="G61" s="41">
        <f>G24+G29+G41+G54+G59</f>
        <v>2520770.7400000002</v>
      </c>
    </row>
    <row r="62" spans="1:255" ht="12" customHeight="1" x14ac:dyDescent="0.25">
      <c r="A62" s="34"/>
      <c r="B62" s="42" t="s">
        <v>38</v>
      </c>
      <c r="C62" s="23"/>
      <c r="D62" s="23"/>
      <c r="E62" s="23"/>
      <c r="F62" s="23"/>
      <c r="G62" s="43">
        <f>G61*0.05</f>
        <v>126038.53700000001</v>
      </c>
    </row>
    <row r="63" spans="1:255" ht="12" customHeight="1" x14ac:dyDescent="0.25">
      <c r="A63" s="34"/>
      <c r="B63" s="44" t="s">
        <v>39</v>
      </c>
      <c r="C63" s="22"/>
      <c r="D63" s="22"/>
      <c r="E63" s="22"/>
      <c r="F63" s="22"/>
      <c r="G63" s="45">
        <f>G62+G61</f>
        <v>2646809.2770000002</v>
      </c>
    </row>
    <row r="64" spans="1:255" ht="12" customHeight="1" x14ac:dyDescent="0.25">
      <c r="A64" s="34"/>
      <c r="B64" s="42" t="s">
        <v>40</v>
      </c>
      <c r="C64" s="23"/>
      <c r="D64" s="23"/>
      <c r="E64" s="23"/>
      <c r="F64" s="23"/>
      <c r="G64" s="43">
        <f>G12</f>
        <v>3250000</v>
      </c>
    </row>
    <row r="65" spans="1:7" ht="12" customHeight="1" x14ac:dyDescent="0.25">
      <c r="A65" s="34"/>
      <c r="B65" s="46" t="s">
        <v>41</v>
      </c>
      <c r="C65" s="47"/>
      <c r="D65" s="47"/>
      <c r="E65" s="47"/>
      <c r="F65" s="47"/>
      <c r="G65" s="48">
        <f>G64-G63</f>
        <v>603190.72299999977</v>
      </c>
    </row>
    <row r="66" spans="1:7" ht="11.25" customHeight="1" x14ac:dyDescent="0.25">
      <c r="B66" s="35" t="s">
        <v>42</v>
      </c>
      <c r="C66" s="36"/>
      <c r="D66" s="36"/>
      <c r="E66" s="36"/>
      <c r="F66" s="36"/>
      <c r="G66" s="31"/>
    </row>
    <row r="67" spans="1:7" ht="11.25" customHeight="1" thickBot="1" x14ac:dyDescent="0.3">
      <c r="B67" s="49"/>
      <c r="C67" s="36"/>
      <c r="D67" s="36"/>
      <c r="E67" s="36"/>
      <c r="F67" s="36"/>
      <c r="G67" s="31"/>
    </row>
    <row r="68" spans="1:7" ht="11.25" customHeight="1" x14ac:dyDescent="0.25">
      <c r="B68" s="61" t="s">
        <v>43</v>
      </c>
      <c r="C68" s="62"/>
      <c r="D68" s="62"/>
      <c r="E68" s="62"/>
      <c r="F68" s="63"/>
      <c r="G68" s="31"/>
    </row>
    <row r="69" spans="1:7" ht="11.25" customHeight="1" x14ac:dyDescent="0.25">
      <c r="B69" s="64" t="s">
        <v>44</v>
      </c>
      <c r="C69" s="33"/>
      <c r="D69" s="33"/>
      <c r="E69" s="33"/>
      <c r="F69" s="65"/>
      <c r="G69" s="31"/>
    </row>
    <row r="70" spans="1:7" ht="11.25" customHeight="1" x14ac:dyDescent="0.25">
      <c r="B70" s="64" t="s">
        <v>67</v>
      </c>
      <c r="C70" s="33"/>
      <c r="D70" s="33"/>
      <c r="E70" s="33"/>
      <c r="F70" s="65"/>
      <c r="G70" s="31"/>
    </row>
    <row r="71" spans="1:7" ht="11.25" customHeight="1" x14ac:dyDescent="0.25">
      <c r="B71" s="64" t="s">
        <v>68</v>
      </c>
      <c r="C71" s="33"/>
      <c r="D71" s="33"/>
      <c r="E71" s="33"/>
      <c r="F71" s="65"/>
      <c r="G71" s="31"/>
    </row>
    <row r="72" spans="1:7" ht="11.25" customHeight="1" x14ac:dyDescent="0.25">
      <c r="B72" s="64" t="s">
        <v>45</v>
      </c>
      <c r="C72" s="33"/>
      <c r="D72" s="33"/>
      <c r="E72" s="33"/>
      <c r="F72" s="65"/>
      <c r="G72" s="31"/>
    </row>
    <row r="73" spans="1:7" ht="11.25" customHeight="1" x14ac:dyDescent="0.25">
      <c r="B73" s="64" t="s">
        <v>46</v>
      </c>
      <c r="C73" s="33"/>
      <c r="D73" s="33"/>
      <c r="E73" s="33"/>
      <c r="F73" s="65"/>
      <c r="G73" s="31"/>
    </row>
    <row r="74" spans="1:7" ht="11.25" customHeight="1" x14ac:dyDescent="0.25">
      <c r="B74" s="64" t="s">
        <v>47</v>
      </c>
      <c r="C74" s="33"/>
      <c r="D74" s="33"/>
      <c r="E74" s="33"/>
      <c r="F74" s="65"/>
      <c r="G74" s="31"/>
    </row>
    <row r="75" spans="1:7" ht="11.25" customHeight="1" thickBot="1" x14ac:dyDescent="0.3">
      <c r="B75" s="66" t="s">
        <v>101</v>
      </c>
      <c r="C75" s="67"/>
      <c r="D75" s="67"/>
      <c r="E75" s="67"/>
      <c r="F75" s="68"/>
      <c r="G75" s="31"/>
    </row>
    <row r="76" spans="1:7" ht="11.25" customHeight="1" x14ac:dyDescent="0.25">
      <c r="B76" s="59"/>
      <c r="C76" s="33"/>
      <c r="D76" s="33"/>
      <c r="E76" s="33"/>
      <c r="F76" s="33"/>
      <c r="G76" s="31"/>
    </row>
    <row r="77" spans="1:7" ht="11.25" customHeight="1" thickBot="1" x14ac:dyDescent="0.3">
      <c r="B77" s="112" t="s">
        <v>48</v>
      </c>
      <c r="C77" s="113"/>
      <c r="D77" s="58"/>
      <c r="E77" s="24"/>
      <c r="F77" s="24"/>
      <c r="G77" s="31"/>
    </row>
    <row r="78" spans="1:7" ht="11.25" customHeight="1" x14ac:dyDescent="0.25">
      <c r="B78" s="51" t="s">
        <v>35</v>
      </c>
      <c r="C78" s="25" t="s">
        <v>49</v>
      </c>
      <c r="D78" s="52" t="s">
        <v>50</v>
      </c>
      <c r="E78" s="24"/>
      <c r="F78" s="24"/>
      <c r="G78" s="31"/>
    </row>
    <row r="79" spans="1:7" ht="11.25" customHeight="1" x14ac:dyDescent="0.25">
      <c r="B79" s="53" t="s">
        <v>51</v>
      </c>
      <c r="C79" s="26">
        <f>+G24</f>
        <v>414000</v>
      </c>
      <c r="D79" s="54">
        <f>(C79/C85)</f>
        <v>0.15641474570817743</v>
      </c>
      <c r="E79" s="24"/>
      <c r="F79" s="24"/>
      <c r="G79" s="31"/>
    </row>
    <row r="80" spans="1:7" ht="11.25" customHeight="1" x14ac:dyDescent="0.25">
      <c r="B80" s="53" t="s">
        <v>52</v>
      </c>
      <c r="C80" s="27">
        <v>0</v>
      </c>
      <c r="D80" s="54">
        <v>0</v>
      </c>
      <c r="E80" s="24"/>
      <c r="F80" s="24"/>
      <c r="G80" s="31"/>
    </row>
    <row r="81" spans="2:7" ht="11.25" customHeight="1" x14ac:dyDescent="0.25">
      <c r="B81" s="53" t="s">
        <v>53</v>
      </c>
      <c r="C81" s="26">
        <f>+G41</f>
        <v>523114.24000000011</v>
      </c>
      <c r="D81" s="54">
        <f>(C81/C85)</f>
        <v>0.19763956721238288</v>
      </c>
      <c r="E81" s="24"/>
      <c r="F81" s="24"/>
      <c r="G81" s="31"/>
    </row>
    <row r="82" spans="2:7" ht="11.25" customHeight="1" x14ac:dyDescent="0.25">
      <c r="B82" s="53" t="s">
        <v>26</v>
      </c>
      <c r="C82" s="26">
        <f>+G54</f>
        <v>833656.5</v>
      </c>
      <c r="D82" s="54">
        <f>(C82/C85)</f>
        <v>0.31496659288760681</v>
      </c>
      <c r="E82" s="24"/>
      <c r="F82" s="24"/>
      <c r="G82" s="31"/>
    </row>
    <row r="83" spans="2:7" ht="11.25" customHeight="1" x14ac:dyDescent="0.25">
      <c r="B83" s="53" t="s">
        <v>54</v>
      </c>
      <c r="C83" s="28">
        <f>+G59</f>
        <v>750000</v>
      </c>
      <c r="D83" s="54">
        <f>(C83/C85)</f>
        <v>0.28336004657278518</v>
      </c>
      <c r="E83" s="30"/>
      <c r="F83" s="30"/>
      <c r="G83" s="31"/>
    </row>
    <row r="84" spans="2:7" ht="11.25" customHeight="1" x14ac:dyDescent="0.25">
      <c r="B84" s="53" t="s">
        <v>55</v>
      </c>
      <c r="C84" s="28">
        <f>+G62</f>
        <v>126038.53700000001</v>
      </c>
      <c r="D84" s="54">
        <f>(C84/C85)</f>
        <v>4.7619047619047616E-2</v>
      </c>
      <c r="E84" s="30"/>
      <c r="F84" s="30"/>
      <c r="G84" s="31"/>
    </row>
    <row r="85" spans="2:7" ht="11.25" customHeight="1" thickBot="1" x14ac:dyDescent="0.3">
      <c r="B85" s="55" t="s">
        <v>56</v>
      </c>
      <c r="C85" s="56">
        <f>SUM(C79:C84)</f>
        <v>2646809.2770000002</v>
      </c>
      <c r="D85" s="57">
        <f>SUM(D79:D84)</f>
        <v>1</v>
      </c>
      <c r="E85" s="30"/>
      <c r="F85" s="30"/>
      <c r="G85" s="31"/>
    </row>
    <row r="86" spans="2:7" ht="11.25" customHeight="1" x14ac:dyDescent="0.25">
      <c r="B86" s="49"/>
      <c r="C86" s="36"/>
      <c r="D86" s="36"/>
      <c r="E86" s="36"/>
      <c r="F86" s="36"/>
      <c r="G86" s="31"/>
    </row>
    <row r="87" spans="2:7" ht="11.25" customHeight="1" x14ac:dyDescent="0.25">
      <c r="B87" s="50"/>
      <c r="C87" s="36"/>
      <c r="D87" s="36"/>
      <c r="E87" s="36"/>
      <c r="F87" s="36"/>
      <c r="G87" s="31"/>
    </row>
    <row r="88" spans="2:7" ht="11.25" customHeight="1" thickBot="1" x14ac:dyDescent="0.3">
      <c r="B88" s="70"/>
      <c r="C88" s="71" t="s">
        <v>107</v>
      </c>
      <c r="D88" s="72"/>
      <c r="E88" s="73"/>
      <c r="F88" s="29"/>
      <c r="G88" s="31"/>
    </row>
    <row r="89" spans="2:7" ht="11.25" customHeight="1" x14ac:dyDescent="0.25">
      <c r="B89" s="74" t="s">
        <v>70</v>
      </c>
      <c r="C89" s="75">
        <v>450</v>
      </c>
      <c r="D89" s="75">
        <v>500</v>
      </c>
      <c r="E89" s="76">
        <v>550</v>
      </c>
      <c r="F89" s="69"/>
      <c r="G89" s="32"/>
    </row>
    <row r="90" spans="2:7" ht="11.25" customHeight="1" thickBot="1" x14ac:dyDescent="0.3">
      <c r="B90" s="55" t="s">
        <v>71</v>
      </c>
      <c r="C90" s="78">
        <f>(G63/C89)</f>
        <v>5881.7983933333335</v>
      </c>
      <c r="D90" s="78">
        <f>(G63/D89)</f>
        <v>5293.6185540000006</v>
      </c>
      <c r="E90" s="79">
        <f>(G63/E89)</f>
        <v>4812.3805036363638</v>
      </c>
      <c r="F90" s="69"/>
      <c r="G90" s="32"/>
    </row>
    <row r="91" spans="2:7" ht="11.25" customHeight="1" x14ac:dyDescent="0.25">
      <c r="B91" s="60" t="s">
        <v>102</v>
      </c>
      <c r="C91" s="33"/>
      <c r="D91" s="33"/>
      <c r="E91" s="33"/>
      <c r="F91" s="33"/>
      <c r="G91" s="33"/>
    </row>
  </sheetData>
  <mergeCells count="9">
    <mergeCell ref="B77:C7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 ESTABLECIMIENTO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2023-02-06T11:34:59Z</dcterms:modified>
</cp:coreProperties>
</file>