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RA 2023\"/>
    </mc:Choice>
  </mc:AlternateContent>
  <bookViews>
    <workbookView xWindow="0" yWindow="0" windowWidth="25200" windowHeight="11385"/>
  </bookViews>
  <sheets>
    <sheet name="ESTABLECIMIENTO ALFALFA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2" l="1"/>
  <c r="G52" i="2"/>
  <c r="F51" i="2"/>
  <c r="G38" i="2"/>
  <c r="G37" i="2"/>
  <c r="G36" i="2"/>
  <c r="G35" i="2"/>
  <c r="G34" i="2"/>
  <c r="G22" i="2"/>
  <c r="G23" i="2"/>
  <c r="G21" i="2"/>
  <c r="G24" i="2" s="1"/>
  <c r="G12" i="2"/>
  <c r="G51" i="2" l="1"/>
  <c r="G40" i="2"/>
  <c r="G39" i="2"/>
  <c r="G33" i="2"/>
  <c r="G59" i="2"/>
  <c r="G60" i="2" s="1"/>
  <c r="C84" i="2" s="1"/>
  <c r="G49" i="2"/>
  <c r="G48" i="2"/>
  <c r="G46" i="2"/>
  <c r="G29" i="2"/>
  <c r="G65" i="2"/>
  <c r="G41" i="2" l="1"/>
  <c r="C82" i="2" s="1"/>
  <c r="C80" i="2"/>
  <c r="G55" i="2"/>
  <c r="C83" i="2" s="1"/>
  <c r="G62" i="2" l="1"/>
  <c r="G63" i="2" s="1"/>
  <c r="G64" i="2" s="1"/>
  <c r="C85" i="2" l="1"/>
  <c r="C86" i="2" s="1"/>
  <c r="E91" i="2"/>
  <c r="D91" i="2"/>
  <c r="C91" i="2"/>
  <c r="G66" i="2"/>
  <c r="D82" i="2" l="1"/>
  <c r="D84" i="2"/>
  <c r="D83" i="2"/>
  <c r="D80" i="2"/>
  <c r="D85" i="2"/>
  <c r="D86" i="2" l="1"/>
</calcChain>
</file>

<file path=xl/sharedStrings.xml><?xml version="1.0" encoding="utf-8"?>
<sst xmlns="http://schemas.openxmlformats.org/spreadsheetml/2006/main" count="152" uniqueCount="110">
  <si>
    <t>RUBRO O CULTIVO</t>
  </si>
  <si>
    <t>VARIEDAD</t>
  </si>
  <si>
    <t>FECHA ESTIMADA  PRECIO VENTA</t>
  </si>
  <si>
    <t>INGRESO ESPERADO, con IVA ($)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</si>
  <si>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</si>
  <si>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</si>
  <si>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</si>
  <si>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</si>
  <si>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</si>
  <si>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</si>
  <si>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</si>
  <si>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</si>
  <si>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</si>
  <si>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</si>
  <si>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</si>
  <si>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</si>
  <si>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</si>
  <si>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</si>
  <si>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</si>
  <si>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</si>
  <si>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</si>
  <si>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</si>
  <si>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</si>
  <si>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</si>
  <si>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</si>
  <si>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</si>
  <si>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</si>
  <si>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</si>
  <si>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</si>
  <si>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</si>
  <si>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</si>
  <si>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</si>
  <si>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</si>
  <si>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</si>
  <si>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</si>
  <si>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</si>
  <si>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</si>
  <si>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</si>
  <si>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</si>
  <si>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</si>
  <si>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</si>
  <si>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</si>
  <si>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</si>
  <si>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</si>
  <si>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</si>
  <si>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</si>
  <si>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NIVEL TECNOLOGICO</t>
  </si>
  <si>
    <t>REGION</t>
  </si>
  <si>
    <t>AREA</t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</si>
  <si>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</si>
  <si>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Medio</t>
  </si>
  <si>
    <t>COSTOS DIRECTOS DE PRODUCCION POR HECTAREA (Incluye IVA)</t>
  </si>
  <si>
    <t>Aradura</t>
  </si>
  <si>
    <t>JM</t>
  </si>
  <si>
    <t>FERTILIZANTES</t>
  </si>
  <si>
    <t>kg</t>
  </si>
  <si>
    <t>Superfosfato triple</t>
  </si>
  <si>
    <t>lt</t>
  </si>
  <si>
    <t>INSECTICIDAS</t>
  </si>
  <si>
    <t>SEMILLA</t>
  </si>
  <si>
    <t>Semilla</t>
  </si>
  <si>
    <t>HERBICIDAS</t>
  </si>
  <si>
    <t>ESCENARIOS COSTO UNITARIO  ($/qq)</t>
  </si>
  <si>
    <t>Costo unitario ($/qq) (*)</t>
  </si>
  <si>
    <t>Rendimiento (qq/hà)</t>
  </si>
  <si>
    <t>Septiembre</t>
  </si>
  <si>
    <t>Marzo</t>
  </si>
  <si>
    <t>Lt</t>
  </si>
  <si>
    <t>ESTABLECIMIENTO ALFALFA</t>
  </si>
  <si>
    <t>WL 903</t>
  </si>
  <si>
    <t>B. O'Higgins</t>
  </si>
  <si>
    <t>Rancagua</t>
  </si>
  <si>
    <t>RANCAGUA / Todas</t>
  </si>
  <si>
    <t xml:space="preserve">Abril </t>
  </si>
  <si>
    <t>Local</t>
  </si>
  <si>
    <t>Noviembre-Marzol</t>
  </si>
  <si>
    <t>SEQUIA</t>
  </si>
  <si>
    <t>RENDIMIENTO Fardos/ha)</t>
  </si>
  <si>
    <t>PRECIO ESPERADO ($/fardo)</t>
  </si>
  <si>
    <t>Riegos</t>
  </si>
  <si>
    <t>Oct -Mar</t>
  </si>
  <si>
    <t>Recoleccion</t>
  </si>
  <si>
    <t>Dic - Abril</t>
  </si>
  <si>
    <t>Descarga en Bodega</t>
  </si>
  <si>
    <t>Subsolado</t>
  </si>
  <si>
    <t>Agosto</t>
  </si>
  <si>
    <t>Rastrajes (2)</t>
  </si>
  <si>
    <t>Nivelación</t>
  </si>
  <si>
    <t>Agosto-Sept</t>
  </si>
  <si>
    <t>Siembra</t>
  </si>
  <si>
    <t>Aplic. Agroquimico</t>
  </si>
  <si>
    <t>octubre</t>
  </si>
  <si>
    <t>noviembre</t>
  </si>
  <si>
    <t>Recolección.</t>
  </si>
  <si>
    <t>Diciembre-Abril</t>
  </si>
  <si>
    <t>Muriato de Potasio</t>
  </si>
  <si>
    <t>Preside 80 wg</t>
  </si>
  <si>
    <t>gr</t>
  </si>
  <si>
    <t>Centurion Super</t>
  </si>
  <si>
    <t>Karate Zeon 50 CS</t>
  </si>
  <si>
    <t>Servicio Siega, rastrillado y enfardadura</t>
  </si>
  <si>
    <t>Nov -dic- ene-feb-mar</t>
  </si>
  <si>
    <t>Un</t>
  </si>
  <si>
    <t>1. Precios de insumos y productos se expresan con IVA.</t>
  </si>
  <si>
    <t>2.  Precio de Insumos corresponde a  precios  colocados en el predio del agricultor.</t>
  </si>
  <si>
    <t>3. Precio esperado por ventas corresponde a precio colocado en el domicilio del agricultor.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</si>
  <si>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</si>
  <si>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</si>
  <si>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</si>
  <si>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7. Semilla Pelletizada, 20 kg x hectarea.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</si>
</sst>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 * #,##0.0_ ;_ * \-#,##0.0_ ;_ * &quot;-&quot;??_ ;_ @_ "/>
    <numFmt numFmtId="168" formatCode="_-* #,##0_-;\-* #,##0_-;_-* &quot;-&quot;??_-;_-@_-"/>
  </numFmts>
  <fonts count="23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u/>
      <sz val="8"/>
      <color indexed="8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166" fontId="15" fillId="0" borderId="16" applyFont="0" applyFill="0" applyBorder="0" applyAlignment="0" applyProtection="0"/>
    <xf numFmtId="41" fontId="18" fillId="0" borderId="0" applyFont="0" applyFill="0" applyBorder="0" applyAlignment="0" applyProtection="0"/>
    <xf numFmtId="0" fontId="20" fillId="0" borderId="16"/>
    <xf numFmtId="167" fontId="20" fillId="0" borderId="16" applyFont="0" applyFill="0" applyBorder="0" applyAlignment="0" applyProtection="0"/>
    <xf numFmtId="167" fontId="20" fillId="0" borderId="16" applyFont="0" applyFill="0" applyBorder="0" applyAlignment="0" applyProtection="0"/>
    <xf numFmtId="0" fontId="20" fillId="0" borderId="16"/>
    <xf numFmtId="167" fontId="20" fillId="0" borderId="16" applyFont="0" applyFill="0" applyBorder="0" applyAlignment="0" applyProtection="0"/>
    <xf numFmtId="43" fontId="21" fillId="0" borderId="0" applyFont="0" applyFill="0" applyBorder="0" applyAlignment="0" applyProtection="0"/>
  </cellStyleXfs>
  <cellXfs count="12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0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0" fontId="2" fillId="2" borderId="13" xfId="0" applyFont="1" applyFill="1" applyBorder="1" applyAlignment="1"/>
    <xf numFmtId="0" fontId="2" fillId="2" borderId="14" xfId="0" applyFont="1" applyFill="1" applyBorder="1" applyAlignment="1"/>
    <xf numFmtId="3" fontId="2" fillId="2" borderId="14" xfId="0" applyNumberFormat="1" applyFont="1" applyFill="1" applyBorder="1" applyAlignment="1"/>
    <xf numFmtId="49" fontId="6" fillId="3" borderId="11" xfId="0" applyNumberFormat="1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vertical="center"/>
    </xf>
    <xf numFmtId="3" fontId="6" fillId="3" borderId="11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/>
    </xf>
    <xf numFmtId="0" fontId="1" fillId="5" borderId="11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1" fillId="7" borderId="16" xfId="0" applyFont="1" applyFill="1" applyBorder="1" applyAlignment="1"/>
    <xf numFmtId="49" fontId="10" fillId="8" borderId="17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0" fontId="10" fillId="2" borderId="5" xfId="0" applyNumberFormat="1" applyFont="1" applyFill="1" applyBorder="1" applyAlignment="1">
      <alignment vertical="center"/>
    </xf>
    <xf numFmtId="165" fontId="10" fillId="2" borderId="5" xfId="0" applyNumberFormat="1" applyFont="1" applyFill="1" applyBorder="1" applyAlignment="1">
      <alignment vertical="center"/>
    </xf>
    <xf numFmtId="0" fontId="7" fillId="7" borderId="15" xfId="0" applyFont="1" applyFill="1" applyBorder="1" applyAlignment="1">
      <alignment vertical="center"/>
    </xf>
    <xf numFmtId="0" fontId="7" fillId="7" borderId="16" xfId="0" applyFont="1" applyFill="1" applyBorder="1" applyAlignment="1">
      <alignment vertical="center"/>
    </xf>
    <xf numFmtId="164" fontId="1" fillId="2" borderId="16" xfId="0" applyNumberFormat="1" applyFont="1" applyFill="1" applyBorder="1" applyAlignment="1">
      <alignment vertical="center"/>
    </xf>
    <xf numFmtId="164" fontId="13" fillId="2" borderId="16" xfId="0" applyNumberFormat="1" applyFont="1" applyFill="1" applyBorder="1" applyAlignment="1">
      <alignment vertical="center"/>
    </xf>
    <xf numFmtId="0" fontId="11" fillId="2" borderId="16" xfId="0" applyFont="1" applyFill="1" applyBorder="1" applyAlignment="1"/>
    <xf numFmtId="0" fontId="0" fillId="2" borderId="18" xfId="0" applyFont="1" applyFill="1" applyBorder="1" applyAlignment="1"/>
    <xf numFmtId="49" fontId="0" fillId="2" borderId="16" xfId="0" applyNumberFormat="1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2" fillId="2" borderId="19" xfId="0" applyFont="1" applyFill="1" applyBorder="1" applyAlignment="1"/>
    <xf numFmtId="3" fontId="2" fillId="2" borderId="19" xfId="0" applyNumberFormat="1" applyFont="1" applyFill="1" applyBorder="1" applyAlignment="1"/>
    <xf numFmtId="49" fontId="1" fillId="5" borderId="20" xfId="0" applyNumberFormat="1" applyFont="1" applyFill="1" applyBorder="1" applyAlignment="1">
      <alignment vertical="center"/>
    </xf>
    <xf numFmtId="0" fontId="1" fillId="5" borderId="21" xfId="0" applyFont="1" applyFill="1" applyBorder="1" applyAlignment="1">
      <alignment vertical="center"/>
    </xf>
    <xf numFmtId="164" fontId="1" fillId="5" borderId="22" xfId="0" applyNumberFormat="1" applyFont="1" applyFill="1" applyBorder="1" applyAlignment="1">
      <alignment vertical="center"/>
    </xf>
    <xf numFmtId="49" fontId="1" fillId="3" borderId="23" xfId="0" applyNumberFormat="1" applyFont="1" applyFill="1" applyBorder="1" applyAlignment="1">
      <alignment vertical="center"/>
    </xf>
    <xf numFmtId="164" fontId="1" fillId="3" borderId="24" xfId="0" applyNumberFormat="1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0" fontId="7" fillId="5" borderId="26" xfId="0" applyFont="1" applyFill="1" applyBorder="1" applyAlignment="1">
      <alignment vertical="center"/>
    </xf>
    <xf numFmtId="164" fontId="1" fillId="6" borderId="27" xfId="0" applyNumberFormat="1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49" fontId="10" fillId="8" borderId="28" xfId="0" applyNumberFormat="1" applyFont="1" applyFill="1" applyBorder="1" applyAlignment="1">
      <alignment vertical="center"/>
    </xf>
    <xf numFmtId="49" fontId="11" fillId="8" borderId="29" xfId="0" applyNumberFormat="1" applyFont="1" applyFill="1" applyBorder="1" applyAlignment="1"/>
    <xf numFmtId="49" fontId="10" fillId="2" borderId="30" xfId="0" applyNumberFormat="1" applyFont="1" applyFill="1" applyBorder="1" applyAlignment="1">
      <alignment vertical="center"/>
    </xf>
    <xf numFmtId="9" fontId="11" fillId="2" borderId="31" xfId="0" applyNumberFormat="1" applyFont="1" applyFill="1" applyBorder="1" applyAlignment="1"/>
    <xf numFmtId="49" fontId="10" fillId="8" borderId="32" xfId="0" applyNumberFormat="1" applyFont="1" applyFill="1" applyBorder="1" applyAlignment="1">
      <alignment vertical="center"/>
    </xf>
    <xf numFmtId="165" fontId="10" fillId="8" borderId="33" xfId="0" applyNumberFormat="1" applyFont="1" applyFill="1" applyBorder="1" applyAlignment="1">
      <alignment vertical="center"/>
    </xf>
    <xf numFmtId="9" fontId="10" fillId="8" borderId="34" xfId="0" applyNumberFormat="1" applyFont="1" applyFill="1" applyBorder="1" applyAlignment="1">
      <alignment vertical="center"/>
    </xf>
    <xf numFmtId="0" fontId="11" fillId="9" borderId="37" xfId="0" applyFont="1" applyFill="1" applyBorder="1" applyAlignment="1"/>
    <xf numFmtId="0" fontId="11" fillId="2" borderId="16" xfId="0" applyFont="1" applyFill="1" applyBorder="1" applyAlignment="1">
      <alignment vertical="center"/>
    </xf>
    <xf numFmtId="49" fontId="11" fillId="2" borderId="16" xfId="0" applyNumberFormat="1" applyFont="1" applyFill="1" applyBorder="1" applyAlignment="1">
      <alignment vertical="center"/>
    </xf>
    <xf numFmtId="0" fontId="10" fillId="7" borderId="16" xfId="0" applyFont="1" applyFill="1" applyBorder="1" applyAlignment="1">
      <alignment vertical="center"/>
    </xf>
    <xf numFmtId="0" fontId="7" fillId="9" borderId="15" xfId="0" applyFont="1" applyFill="1" applyBorder="1" applyAlignment="1">
      <alignment vertical="center"/>
    </xf>
    <xf numFmtId="49" fontId="14" fillId="9" borderId="16" xfId="0" applyNumberFormat="1" applyFont="1" applyFill="1" applyBorder="1" applyAlignment="1">
      <alignment vertical="center"/>
    </xf>
    <xf numFmtId="0" fontId="7" fillId="9" borderId="16" xfId="0" applyFont="1" applyFill="1" applyBorder="1" applyAlignment="1">
      <alignment vertical="center"/>
    </xf>
    <xf numFmtId="0" fontId="7" fillId="9" borderId="46" xfId="0" applyFont="1" applyFill="1" applyBorder="1" applyAlignment="1">
      <alignment vertical="center"/>
    </xf>
    <xf numFmtId="49" fontId="10" fillId="8" borderId="47" xfId="0" applyNumberFormat="1" applyFont="1" applyFill="1" applyBorder="1" applyAlignment="1">
      <alignment vertical="center"/>
    </xf>
    <xf numFmtId="0" fontId="0" fillId="0" borderId="16" xfId="0" applyNumberFormat="1" applyFont="1" applyBorder="1" applyAlignment="1"/>
    <xf numFmtId="49" fontId="5" fillId="3" borderId="51" xfId="0" applyNumberFormat="1" applyFont="1" applyFill="1" applyBorder="1" applyAlignment="1">
      <alignment vertical="center"/>
    </xf>
    <xf numFmtId="0" fontId="5" fillId="3" borderId="51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vertical="center"/>
    </xf>
    <xf numFmtId="3" fontId="5" fillId="3" borderId="51" xfId="0" applyNumberFormat="1" applyFont="1" applyFill="1" applyBorder="1" applyAlignment="1">
      <alignment vertical="center"/>
    </xf>
    <xf numFmtId="165" fontId="10" fillId="8" borderId="33" xfId="0" applyNumberFormat="1" applyFont="1" applyFill="1" applyBorder="1" applyAlignment="1">
      <alignment horizontal="center" vertical="center"/>
    </xf>
    <xf numFmtId="165" fontId="10" fillId="8" borderId="34" xfId="0" applyNumberFormat="1" applyFont="1" applyFill="1" applyBorder="1" applyAlignment="1">
      <alignment horizontal="center" vertical="center"/>
    </xf>
    <xf numFmtId="0" fontId="0" fillId="2" borderId="4" xfId="0" applyFill="1" applyBorder="1"/>
    <xf numFmtId="49" fontId="16" fillId="3" borderId="52" xfId="0" applyNumberFormat="1" applyFont="1" applyFill="1" applyBorder="1" applyAlignment="1">
      <alignment vertical="center" wrapText="1"/>
    </xf>
    <xf numFmtId="0" fontId="3" fillId="2" borderId="6" xfId="0" applyFont="1" applyFill="1" applyBorder="1"/>
    <xf numFmtId="0" fontId="0" fillId="0" borderId="0" xfId="0" applyNumberFormat="1"/>
    <xf numFmtId="0" fontId="0" fillId="0" borderId="0" xfId="0"/>
    <xf numFmtId="49" fontId="3" fillId="2" borderId="52" xfId="0" applyNumberFormat="1" applyFont="1" applyFill="1" applyBorder="1" applyAlignment="1">
      <alignment vertical="center" wrapText="1"/>
    </xf>
    <xf numFmtId="0" fontId="2" fillId="2" borderId="54" xfId="0" applyFont="1" applyFill="1" applyBorder="1" applyAlignment="1">
      <alignment wrapText="1"/>
    </xf>
    <xf numFmtId="0" fontId="2" fillId="2" borderId="7" xfId="0" applyFont="1" applyFill="1" applyBorder="1" applyAlignment="1">
      <alignment horizontal="right" wrapText="1"/>
    </xf>
    <xf numFmtId="0" fontId="2" fillId="2" borderId="10" xfId="0" applyFont="1" applyFill="1" applyBorder="1" applyAlignment="1">
      <alignment horizontal="right"/>
    </xf>
    <xf numFmtId="49" fontId="16" fillId="5" borderId="11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16" fillId="3" borderId="11" xfId="0" applyNumberFormat="1" applyFont="1" applyFill="1" applyBorder="1" applyAlignment="1">
      <alignment horizontal="center" vertical="center"/>
    </xf>
    <xf numFmtId="49" fontId="16" fillId="3" borderId="1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vertical="center"/>
    </xf>
    <xf numFmtId="3" fontId="3" fillId="2" borderId="11" xfId="0" applyNumberFormat="1" applyFont="1" applyFill="1" applyBorder="1" applyAlignment="1">
      <alignment horizontal="right" vertical="center"/>
    </xf>
    <xf numFmtId="49" fontId="17" fillId="2" borderId="38" xfId="0" applyNumberFormat="1" applyFont="1" applyFill="1" applyBorder="1" applyAlignment="1">
      <alignment vertical="center"/>
    </xf>
    <xf numFmtId="0" fontId="3" fillId="2" borderId="39" xfId="0" applyFont="1" applyFill="1" applyBorder="1" applyAlignment="1"/>
    <xf numFmtId="0" fontId="3" fillId="2" borderId="40" xfId="0" applyFont="1" applyFill="1" applyBorder="1" applyAlignment="1"/>
    <xf numFmtId="0" fontId="3" fillId="2" borderId="16" xfId="0" applyFont="1" applyFill="1" applyBorder="1" applyAlignment="1"/>
    <xf numFmtId="0" fontId="3" fillId="2" borderId="42" xfId="0" applyFont="1" applyFill="1" applyBorder="1" applyAlignment="1"/>
    <xf numFmtId="0" fontId="3" fillId="2" borderId="44" xfId="0" applyFont="1" applyFill="1" applyBorder="1" applyAlignment="1"/>
    <xf numFmtId="0" fontId="3" fillId="2" borderId="45" xfId="0" applyFont="1" applyFill="1" applyBorder="1" applyAlignment="1"/>
    <xf numFmtId="41" fontId="10" fillId="8" borderId="48" xfId="2" applyFont="1" applyFill="1" applyBorder="1" applyAlignment="1">
      <alignment vertical="center"/>
    </xf>
    <xf numFmtId="41" fontId="10" fillId="8" borderId="49" xfId="2" applyFont="1" applyFill="1" applyBorder="1" applyAlignment="1">
      <alignment vertical="center"/>
    </xf>
    <xf numFmtId="0" fontId="22" fillId="0" borderId="55" xfId="0" applyFont="1" applyFill="1" applyBorder="1" applyAlignment="1">
      <alignment horizontal="right"/>
    </xf>
    <xf numFmtId="0" fontId="3" fillId="2" borderId="11" xfId="0" applyFont="1" applyFill="1" applyBorder="1" applyAlignment="1">
      <alignment vertical="center" wrapText="1"/>
    </xf>
    <xf numFmtId="0" fontId="17" fillId="2" borderId="11" xfId="0" applyFont="1" applyFill="1" applyBorder="1" applyAlignment="1">
      <alignment vertical="center"/>
    </xf>
    <xf numFmtId="168" fontId="22" fillId="0" borderId="55" xfId="8" applyNumberFormat="1" applyFont="1" applyFill="1" applyBorder="1" applyAlignment="1">
      <alignment horizontal="right"/>
    </xf>
    <xf numFmtId="0" fontId="22" fillId="0" borderId="55" xfId="0" applyFont="1" applyFill="1" applyBorder="1" applyAlignment="1">
      <alignment horizontal="right" wrapText="1"/>
    </xf>
    <xf numFmtId="3" fontId="22" fillId="0" borderId="55" xfId="0" applyNumberFormat="1" applyFont="1" applyFill="1" applyBorder="1" applyAlignment="1">
      <alignment horizontal="right"/>
    </xf>
    <xf numFmtId="49" fontId="3" fillId="2" borderId="5" xfId="0" applyNumberFormat="1" applyFont="1" applyFill="1" applyBorder="1"/>
    <xf numFmtId="0" fontId="3" fillId="2" borderId="5" xfId="0" applyFont="1" applyFill="1" applyBorder="1"/>
    <xf numFmtId="49" fontId="4" fillId="3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49" fontId="14" fillId="9" borderId="35" xfId="0" applyNumberFormat="1" applyFont="1" applyFill="1" applyBorder="1" applyAlignment="1">
      <alignment vertical="center"/>
    </xf>
    <xf numFmtId="0" fontId="10" fillId="9" borderId="36" xfId="0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49" fontId="3" fillId="2" borderId="5" xfId="0" applyNumberFormat="1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49" fontId="3" fillId="2" borderId="50" xfId="0" applyNumberFormat="1" applyFont="1" applyFill="1" applyBorder="1" applyAlignment="1">
      <alignment horizontal="left"/>
    </xf>
    <xf numFmtId="49" fontId="3" fillId="2" borderId="53" xfId="0" applyNumberFormat="1" applyFont="1" applyFill="1" applyBorder="1" applyAlignment="1">
      <alignment horizontal="left"/>
    </xf>
    <xf numFmtId="17" fontId="22" fillId="0" borderId="55" xfId="0" applyNumberFormat="1" applyFont="1" applyFill="1" applyBorder="1" applyAlignment="1">
      <alignment horizontal="right" wrapText="1"/>
    </xf>
    <xf numFmtId="49" fontId="3" fillId="2" borderId="41" xfId="0" applyNumberFormat="1" applyFont="1" applyFill="1" applyBorder="1" applyAlignment="1">
      <alignment vertical="center"/>
    </xf>
    <xf numFmtId="49" fontId="3" fillId="2" borderId="43" xfId="0" applyNumberFormat="1" applyFont="1" applyFill="1" applyBorder="1" applyAlignment="1">
      <alignment vertical="center"/>
    </xf>
  </cellXfs>
  <cellStyles count="9">
    <cellStyle name="Millares" xfId="8" builtinId="3"/>
    <cellStyle name="Millares [0]" xfId="2" builtinId="6"/>
    <cellStyle name="Millares 2" xfId="7"/>
    <cellStyle name="Millares 4" xfId="4"/>
    <cellStyle name="Millares 5" xfId="1"/>
    <cellStyle name="Millares 6" xfId="5"/>
    <cellStyle name="Normal" xfId="0" builtinId="0"/>
    <cellStyle name="Normal 2 3" xfId="6"/>
    <cellStyle name="Normal 6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69850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688" y="190500"/>
          <a:ext cx="5738812" cy="1212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2"/>
  <sheetViews>
    <sheetView showGridLines="0" tabSelected="1" zoomScale="120" zoomScaleNormal="120" workbookViewId="0">
      <selection activeCell="H86" sqref="H86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" style="1" customWidth="1"/>
    <col min="3" max="3" width="19.8554687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3"/>
      <c r="C8" s="4"/>
      <c r="D8" s="2"/>
      <c r="E8" s="4"/>
      <c r="F8" s="4"/>
      <c r="G8" s="4"/>
    </row>
    <row r="9" spans="1:255" s="77" customFormat="1" ht="12" customHeight="1" x14ac:dyDescent="0.25">
      <c r="A9" s="73"/>
      <c r="B9" s="74" t="s">
        <v>0</v>
      </c>
      <c r="C9" s="107" t="s">
        <v>68</v>
      </c>
      <c r="D9" s="75"/>
      <c r="E9" s="114" t="s">
        <v>77</v>
      </c>
      <c r="F9" s="115"/>
      <c r="G9" s="105">
        <v>500</v>
      </c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  <c r="IU9" s="76"/>
    </row>
    <row r="10" spans="1:255" s="77" customFormat="1" ht="25.5" customHeight="1" x14ac:dyDescent="0.25">
      <c r="A10" s="73"/>
      <c r="B10" s="78" t="s">
        <v>1</v>
      </c>
      <c r="C10" s="105" t="s">
        <v>69</v>
      </c>
      <c r="D10" s="75"/>
      <c r="E10" s="116" t="s">
        <v>2</v>
      </c>
      <c r="F10" s="117"/>
      <c r="G10" s="105" t="s">
        <v>73</v>
      </c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  <c r="IU10" s="76"/>
    </row>
    <row r="11" spans="1:255" s="77" customFormat="1" ht="18" customHeight="1" x14ac:dyDescent="0.25">
      <c r="A11" s="73"/>
      <c r="B11" s="78" t="s">
        <v>46</v>
      </c>
      <c r="C11" s="105" t="s">
        <v>50</v>
      </c>
      <c r="D11" s="75"/>
      <c r="E11" s="116" t="s">
        <v>78</v>
      </c>
      <c r="F11" s="117"/>
      <c r="G11" s="105">
        <v>6500</v>
      </c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  <c r="IR11" s="76"/>
      <c r="IS11" s="76"/>
      <c r="IT11" s="76"/>
      <c r="IU11" s="76"/>
    </row>
    <row r="12" spans="1:255" s="77" customFormat="1" ht="11.25" customHeight="1" x14ac:dyDescent="0.25">
      <c r="A12" s="73"/>
      <c r="B12" s="78" t="s">
        <v>47</v>
      </c>
      <c r="C12" s="105" t="s">
        <v>70</v>
      </c>
      <c r="D12" s="75"/>
      <c r="E12" s="118" t="s">
        <v>3</v>
      </c>
      <c r="F12" s="119"/>
      <c r="G12" s="105">
        <f>+G11*G9</f>
        <v>3250000</v>
      </c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  <c r="IS12" s="76"/>
      <c r="IT12" s="76"/>
      <c r="IU12" s="76"/>
    </row>
    <row r="13" spans="1:255" s="77" customFormat="1" ht="11.25" customHeight="1" x14ac:dyDescent="0.25">
      <c r="A13" s="73"/>
      <c r="B13" s="78" t="s">
        <v>48</v>
      </c>
      <c r="C13" s="106" t="s">
        <v>71</v>
      </c>
      <c r="D13" s="75"/>
      <c r="E13" s="116" t="s">
        <v>4</v>
      </c>
      <c r="F13" s="117"/>
      <c r="G13" s="105" t="s">
        <v>74</v>
      </c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  <c r="IS13" s="76"/>
      <c r="IT13" s="76"/>
      <c r="IU13" s="76"/>
    </row>
    <row r="14" spans="1:255" s="77" customFormat="1" ht="15" x14ac:dyDescent="0.25">
      <c r="A14" s="73"/>
      <c r="B14" s="78" t="s">
        <v>5</v>
      </c>
      <c r="C14" s="102" t="s">
        <v>72</v>
      </c>
      <c r="D14" s="75"/>
      <c r="E14" s="116" t="s">
        <v>6</v>
      </c>
      <c r="F14" s="117"/>
      <c r="G14" s="105" t="s">
        <v>75</v>
      </c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</row>
    <row r="15" spans="1:255" s="77" customFormat="1" ht="25.5" customHeight="1" x14ac:dyDescent="0.25">
      <c r="A15" s="73"/>
      <c r="B15" s="78" t="s">
        <v>7</v>
      </c>
      <c r="C15" s="120">
        <v>44927</v>
      </c>
      <c r="D15" s="75"/>
      <c r="E15" s="108" t="s">
        <v>8</v>
      </c>
      <c r="F15" s="109"/>
      <c r="G15" s="105" t="s">
        <v>76</v>
      </c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  <c r="IS15" s="76"/>
      <c r="IT15" s="76"/>
      <c r="IU15" s="76"/>
    </row>
    <row r="16" spans="1:255" ht="12" customHeight="1" x14ac:dyDescent="0.25">
      <c r="A16" s="2"/>
      <c r="B16" s="79"/>
      <c r="C16" s="6"/>
      <c r="D16" s="7"/>
      <c r="E16" s="8"/>
      <c r="F16" s="8"/>
      <c r="G16" s="80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2" customHeight="1" x14ac:dyDescent="0.25">
      <c r="A17" s="9"/>
      <c r="B17" s="110" t="s">
        <v>51</v>
      </c>
      <c r="C17" s="111"/>
      <c r="D17" s="111"/>
      <c r="E17" s="111"/>
      <c r="F17" s="111"/>
      <c r="G17" s="111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2" customHeight="1" x14ac:dyDescent="0.25">
      <c r="A18" s="2"/>
      <c r="B18" s="10"/>
      <c r="C18" s="11"/>
      <c r="D18" s="11"/>
      <c r="E18" s="11"/>
      <c r="F18" s="12"/>
      <c r="G18" s="81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2" customHeight="1" x14ac:dyDescent="0.25">
      <c r="A19" s="5"/>
      <c r="B19" s="82" t="s">
        <v>9</v>
      </c>
      <c r="C19" s="83"/>
      <c r="D19" s="84"/>
      <c r="E19" s="84"/>
      <c r="F19" s="85"/>
      <c r="G19" s="86"/>
    </row>
    <row r="20" spans="1:255" ht="24" customHeight="1" x14ac:dyDescent="0.25">
      <c r="A20" s="5"/>
      <c r="B20" s="87" t="s">
        <v>10</v>
      </c>
      <c r="C20" s="88" t="s">
        <v>11</v>
      </c>
      <c r="D20" s="88" t="s">
        <v>12</v>
      </c>
      <c r="E20" s="87" t="s">
        <v>13</v>
      </c>
      <c r="F20" s="88" t="s">
        <v>14</v>
      </c>
      <c r="G20" s="87" t="s">
        <v>15</v>
      </c>
    </row>
    <row r="21" spans="1:255" s="77" customFormat="1" ht="12" customHeight="1" x14ac:dyDescent="0.25">
      <c r="A21" s="73"/>
      <c r="B21" s="89" t="s">
        <v>79</v>
      </c>
      <c r="C21" s="90" t="s">
        <v>16</v>
      </c>
      <c r="D21" s="90">
        <v>10</v>
      </c>
      <c r="E21" s="90" t="s">
        <v>80</v>
      </c>
      <c r="F21" s="91">
        <v>23000</v>
      </c>
      <c r="G21" s="92">
        <f>+D21*F21</f>
        <v>230000</v>
      </c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  <c r="IQ21" s="76"/>
      <c r="IR21" s="76"/>
      <c r="IS21" s="76"/>
      <c r="IT21" s="76"/>
      <c r="IU21" s="76"/>
    </row>
    <row r="22" spans="1:255" s="77" customFormat="1" ht="12" customHeight="1" x14ac:dyDescent="0.25">
      <c r="A22" s="73"/>
      <c r="B22" s="89" t="s">
        <v>81</v>
      </c>
      <c r="C22" s="90" t="s">
        <v>16</v>
      </c>
      <c r="D22" s="90">
        <v>4</v>
      </c>
      <c r="E22" s="90" t="s">
        <v>82</v>
      </c>
      <c r="F22" s="91">
        <v>23000</v>
      </c>
      <c r="G22" s="92">
        <f t="shared" ref="G22:G23" si="0">+D22*F22</f>
        <v>92000</v>
      </c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  <c r="IQ22" s="76"/>
      <c r="IR22" s="76"/>
      <c r="IS22" s="76"/>
      <c r="IT22" s="76"/>
      <c r="IU22" s="76"/>
    </row>
    <row r="23" spans="1:255" s="77" customFormat="1" ht="12" customHeight="1" x14ac:dyDescent="0.25">
      <c r="A23" s="73"/>
      <c r="B23" s="89" t="s">
        <v>83</v>
      </c>
      <c r="C23" s="90" t="s">
        <v>16</v>
      </c>
      <c r="D23" s="90">
        <v>4</v>
      </c>
      <c r="E23" s="90" t="s">
        <v>82</v>
      </c>
      <c r="F23" s="91">
        <v>23000</v>
      </c>
      <c r="G23" s="92">
        <f t="shared" si="0"/>
        <v>92000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  <c r="IQ23" s="76"/>
      <c r="IR23" s="76"/>
      <c r="IS23" s="76"/>
      <c r="IT23" s="76"/>
      <c r="IU23" s="76"/>
    </row>
    <row r="24" spans="1:255" ht="11.25" customHeight="1" x14ac:dyDescent="0.25">
      <c r="B24" s="16" t="s">
        <v>17</v>
      </c>
      <c r="C24" s="17"/>
      <c r="D24" s="17"/>
      <c r="E24" s="17"/>
      <c r="F24" s="18"/>
      <c r="G24" s="19">
        <f>SUM(G21:G23)</f>
        <v>414000</v>
      </c>
    </row>
    <row r="25" spans="1:255" ht="15.75" customHeight="1" x14ac:dyDescent="0.25">
      <c r="A25" s="5"/>
      <c r="B25" s="13"/>
      <c r="C25" s="14"/>
      <c r="D25" s="14"/>
      <c r="E25" s="14"/>
      <c r="F25" s="15"/>
      <c r="G25" s="15"/>
      <c r="K25" s="66"/>
    </row>
    <row r="26" spans="1:255" ht="12" customHeight="1" x14ac:dyDescent="0.25">
      <c r="A26" s="5"/>
      <c r="B26" s="82" t="s">
        <v>18</v>
      </c>
      <c r="C26" s="83"/>
      <c r="D26" s="84"/>
      <c r="E26" s="84"/>
      <c r="F26" s="85"/>
      <c r="G26" s="86"/>
    </row>
    <row r="27" spans="1:255" ht="24" customHeight="1" x14ac:dyDescent="0.25">
      <c r="A27" s="5"/>
      <c r="B27" s="87" t="s">
        <v>10</v>
      </c>
      <c r="C27" s="88" t="s">
        <v>11</v>
      </c>
      <c r="D27" s="88" t="s">
        <v>12</v>
      </c>
      <c r="E27" s="87" t="s">
        <v>13</v>
      </c>
      <c r="F27" s="88" t="s">
        <v>14</v>
      </c>
      <c r="G27" s="87" t="s">
        <v>15</v>
      </c>
    </row>
    <row r="28" spans="1:255" s="77" customFormat="1" ht="12" customHeight="1" x14ac:dyDescent="0.25">
      <c r="A28" s="73"/>
      <c r="B28" s="89"/>
      <c r="C28" s="90"/>
      <c r="D28" s="90"/>
      <c r="E28" s="90"/>
      <c r="F28" s="91"/>
      <c r="G28" s="92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  <c r="IL28" s="76"/>
      <c r="IM28" s="76"/>
      <c r="IN28" s="76"/>
      <c r="IO28" s="76"/>
      <c r="IP28" s="76"/>
      <c r="IQ28" s="76"/>
      <c r="IR28" s="76"/>
      <c r="IS28" s="76"/>
      <c r="IT28" s="76"/>
      <c r="IU28" s="76"/>
    </row>
    <row r="29" spans="1:255" ht="11.25" customHeight="1" x14ac:dyDescent="0.25">
      <c r="B29" s="16" t="s">
        <v>19</v>
      </c>
      <c r="C29" s="17"/>
      <c r="D29" s="17"/>
      <c r="E29" s="17"/>
      <c r="F29" s="18"/>
      <c r="G29" s="19">
        <f>SUM(G28)</f>
        <v>0</v>
      </c>
    </row>
    <row r="30" spans="1:255" ht="15.75" customHeight="1" x14ac:dyDescent="0.25">
      <c r="A30" s="5"/>
      <c r="B30" s="13"/>
      <c r="C30" s="14"/>
      <c r="D30" s="14"/>
      <c r="E30" s="14"/>
      <c r="F30" s="15"/>
      <c r="G30" s="15"/>
      <c r="K30" s="66"/>
    </row>
    <row r="31" spans="1:255" ht="12" customHeight="1" x14ac:dyDescent="0.25">
      <c r="A31" s="5"/>
      <c r="B31" s="82" t="s">
        <v>20</v>
      </c>
      <c r="C31" s="83"/>
      <c r="D31" s="84"/>
      <c r="E31" s="84"/>
      <c r="F31" s="85"/>
      <c r="G31" s="86"/>
    </row>
    <row r="32" spans="1:255" ht="24" customHeight="1" x14ac:dyDescent="0.25">
      <c r="A32" s="5"/>
      <c r="B32" s="87" t="s">
        <v>10</v>
      </c>
      <c r="C32" s="88" t="s">
        <v>11</v>
      </c>
      <c r="D32" s="88" t="s">
        <v>12</v>
      </c>
      <c r="E32" s="87" t="s">
        <v>13</v>
      </c>
      <c r="F32" s="88" t="s">
        <v>14</v>
      </c>
      <c r="G32" s="87" t="s">
        <v>15</v>
      </c>
    </row>
    <row r="33" spans="1:255" s="77" customFormat="1" ht="12" customHeight="1" x14ac:dyDescent="0.25">
      <c r="A33" s="73"/>
      <c r="B33" s="89" t="s">
        <v>84</v>
      </c>
      <c r="C33" s="90" t="s">
        <v>53</v>
      </c>
      <c r="D33" s="90">
        <v>0.25</v>
      </c>
      <c r="E33" s="90" t="s">
        <v>66</v>
      </c>
      <c r="F33" s="91">
        <v>418880.00000000006</v>
      </c>
      <c r="G33" s="92">
        <f t="shared" ref="G33:G40" si="1">+F33*D33</f>
        <v>104720.00000000001</v>
      </c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  <c r="IA33" s="76"/>
      <c r="IB33" s="76"/>
      <c r="IC33" s="76"/>
      <c r="ID33" s="76"/>
      <c r="IE33" s="76"/>
      <c r="IF33" s="76"/>
      <c r="IG33" s="76"/>
      <c r="IH33" s="76"/>
      <c r="II33" s="76"/>
      <c r="IJ33" s="76"/>
      <c r="IK33" s="76"/>
      <c r="IL33" s="76"/>
      <c r="IM33" s="76"/>
      <c r="IN33" s="76"/>
      <c r="IO33" s="76"/>
      <c r="IP33" s="76"/>
      <c r="IQ33" s="76"/>
      <c r="IR33" s="76"/>
      <c r="IS33" s="76"/>
      <c r="IT33" s="76"/>
      <c r="IU33" s="76"/>
    </row>
    <row r="34" spans="1:255" s="77" customFormat="1" ht="12" customHeight="1" x14ac:dyDescent="0.25">
      <c r="A34" s="73"/>
      <c r="B34" s="89" t="s">
        <v>52</v>
      </c>
      <c r="C34" s="90" t="s">
        <v>53</v>
      </c>
      <c r="D34" s="90">
        <v>0.25</v>
      </c>
      <c r="E34" s="90" t="s">
        <v>85</v>
      </c>
      <c r="F34" s="91">
        <v>392700.00000000006</v>
      </c>
      <c r="G34" s="92">
        <f t="shared" ref="G34:G38" si="2">+F34*D34</f>
        <v>98175.000000000015</v>
      </c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  <c r="HE34" s="76"/>
      <c r="HF34" s="76"/>
      <c r="HG34" s="76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  <c r="HS34" s="76"/>
      <c r="HT34" s="76"/>
      <c r="HU34" s="76"/>
      <c r="HV34" s="76"/>
      <c r="HW34" s="76"/>
      <c r="HX34" s="76"/>
      <c r="HY34" s="76"/>
      <c r="HZ34" s="76"/>
      <c r="IA34" s="76"/>
      <c r="IB34" s="76"/>
      <c r="IC34" s="76"/>
      <c r="ID34" s="76"/>
      <c r="IE34" s="76"/>
      <c r="IF34" s="76"/>
      <c r="IG34" s="76"/>
      <c r="IH34" s="76"/>
      <c r="II34" s="76"/>
      <c r="IJ34" s="76"/>
      <c r="IK34" s="76"/>
      <c r="IL34" s="76"/>
      <c r="IM34" s="76"/>
      <c r="IN34" s="76"/>
      <c r="IO34" s="76"/>
      <c r="IP34" s="76"/>
      <c r="IQ34" s="76"/>
      <c r="IR34" s="76"/>
      <c r="IS34" s="76"/>
      <c r="IT34" s="76"/>
      <c r="IU34" s="76"/>
    </row>
    <row r="35" spans="1:255" s="77" customFormat="1" ht="12" customHeight="1" x14ac:dyDescent="0.25">
      <c r="A35" s="73"/>
      <c r="B35" s="89" t="s">
        <v>86</v>
      </c>
      <c r="C35" s="90" t="s">
        <v>53</v>
      </c>
      <c r="D35" s="90">
        <v>0.26</v>
      </c>
      <c r="E35" s="90" t="s">
        <v>85</v>
      </c>
      <c r="F35" s="91">
        <v>366520.00000000006</v>
      </c>
      <c r="G35" s="92">
        <f t="shared" si="2"/>
        <v>95295.200000000012</v>
      </c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  <c r="HE35" s="76"/>
      <c r="HF35" s="76"/>
      <c r="HG35" s="76"/>
      <c r="HH35" s="76"/>
      <c r="HI35" s="76"/>
      <c r="HJ35" s="76"/>
      <c r="HK35" s="76"/>
      <c r="HL35" s="76"/>
      <c r="HM35" s="76"/>
      <c r="HN35" s="76"/>
      <c r="HO35" s="76"/>
      <c r="HP35" s="76"/>
      <c r="HQ35" s="76"/>
      <c r="HR35" s="76"/>
      <c r="HS35" s="76"/>
      <c r="HT35" s="76"/>
      <c r="HU35" s="76"/>
      <c r="HV35" s="76"/>
      <c r="HW35" s="76"/>
      <c r="HX35" s="76"/>
      <c r="HY35" s="76"/>
      <c r="HZ35" s="76"/>
      <c r="IA35" s="76"/>
      <c r="IB35" s="76"/>
      <c r="IC35" s="76"/>
      <c r="ID35" s="76"/>
      <c r="IE35" s="76"/>
      <c r="IF35" s="76"/>
      <c r="IG35" s="76"/>
      <c r="IH35" s="76"/>
      <c r="II35" s="76"/>
      <c r="IJ35" s="76"/>
      <c r="IK35" s="76"/>
      <c r="IL35" s="76"/>
      <c r="IM35" s="76"/>
      <c r="IN35" s="76"/>
      <c r="IO35" s="76"/>
      <c r="IP35" s="76"/>
      <c r="IQ35" s="76"/>
      <c r="IR35" s="76"/>
      <c r="IS35" s="76"/>
      <c r="IT35" s="76"/>
      <c r="IU35" s="76"/>
    </row>
    <row r="36" spans="1:255" s="77" customFormat="1" ht="12" customHeight="1" x14ac:dyDescent="0.25">
      <c r="A36" s="73"/>
      <c r="B36" s="89" t="s">
        <v>87</v>
      </c>
      <c r="C36" s="90" t="s">
        <v>53</v>
      </c>
      <c r="D36" s="90">
        <v>0.2</v>
      </c>
      <c r="E36" s="90" t="s">
        <v>88</v>
      </c>
      <c r="F36" s="91">
        <v>229350.00000000003</v>
      </c>
      <c r="G36" s="92">
        <f t="shared" si="2"/>
        <v>45870.000000000007</v>
      </c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6"/>
      <c r="FB36" s="76"/>
      <c r="FC36" s="76"/>
      <c r="FD36" s="76"/>
      <c r="FE36" s="76"/>
      <c r="FF36" s="76"/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  <c r="GS36" s="76"/>
      <c r="GT36" s="76"/>
      <c r="GU36" s="76"/>
      <c r="GV36" s="76"/>
      <c r="GW36" s="76"/>
      <c r="GX36" s="76"/>
      <c r="GY36" s="76"/>
      <c r="GZ36" s="76"/>
      <c r="HA36" s="76"/>
      <c r="HB36" s="76"/>
      <c r="HC36" s="76"/>
      <c r="HD36" s="76"/>
      <c r="HE36" s="76"/>
      <c r="HF36" s="76"/>
      <c r="HG36" s="76"/>
      <c r="HH36" s="76"/>
      <c r="HI36" s="76"/>
      <c r="HJ36" s="76"/>
      <c r="HK36" s="76"/>
      <c r="HL36" s="76"/>
      <c r="HM36" s="76"/>
      <c r="HN36" s="76"/>
      <c r="HO36" s="76"/>
      <c r="HP36" s="76"/>
      <c r="HQ36" s="76"/>
      <c r="HR36" s="76"/>
      <c r="HS36" s="76"/>
      <c r="HT36" s="76"/>
      <c r="HU36" s="76"/>
      <c r="HV36" s="76"/>
      <c r="HW36" s="76"/>
      <c r="HX36" s="76"/>
      <c r="HY36" s="76"/>
      <c r="HZ36" s="76"/>
      <c r="IA36" s="76"/>
      <c r="IB36" s="76"/>
      <c r="IC36" s="76"/>
      <c r="ID36" s="76"/>
      <c r="IE36" s="76"/>
      <c r="IF36" s="76"/>
      <c r="IG36" s="76"/>
      <c r="IH36" s="76"/>
      <c r="II36" s="76"/>
      <c r="IJ36" s="76"/>
      <c r="IK36" s="76"/>
      <c r="IL36" s="76"/>
      <c r="IM36" s="76"/>
      <c r="IN36" s="76"/>
      <c r="IO36" s="76"/>
      <c r="IP36" s="76"/>
      <c r="IQ36" s="76"/>
      <c r="IR36" s="76"/>
      <c r="IS36" s="76"/>
      <c r="IT36" s="76"/>
      <c r="IU36" s="76"/>
    </row>
    <row r="37" spans="1:255" s="77" customFormat="1" ht="12" customHeight="1" x14ac:dyDescent="0.25">
      <c r="A37" s="73"/>
      <c r="B37" s="89" t="s">
        <v>89</v>
      </c>
      <c r="C37" s="90" t="s">
        <v>53</v>
      </c>
      <c r="D37" s="90">
        <v>0.1</v>
      </c>
      <c r="E37" s="90" t="s">
        <v>65</v>
      </c>
      <c r="F37" s="91">
        <v>458150.00000000006</v>
      </c>
      <c r="G37" s="92">
        <f t="shared" si="2"/>
        <v>45815.000000000007</v>
      </c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  <c r="GS37" s="76"/>
      <c r="GT37" s="76"/>
      <c r="GU37" s="76"/>
      <c r="GV37" s="76"/>
      <c r="GW37" s="76"/>
      <c r="GX37" s="76"/>
      <c r="GY37" s="76"/>
      <c r="GZ37" s="76"/>
      <c r="HA37" s="76"/>
      <c r="HB37" s="76"/>
      <c r="HC37" s="76"/>
      <c r="HD37" s="76"/>
      <c r="HE37" s="76"/>
      <c r="HF37" s="76"/>
      <c r="HG37" s="76"/>
      <c r="HH37" s="76"/>
      <c r="HI37" s="76"/>
      <c r="HJ37" s="76"/>
      <c r="HK37" s="76"/>
      <c r="HL37" s="76"/>
      <c r="HM37" s="76"/>
      <c r="HN37" s="76"/>
      <c r="HO37" s="76"/>
      <c r="HP37" s="76"/>
      <c r="HQ37" s="76"/>
      <c r="HR37" s="76"/>
      <c r="HS37" s="76"/>
      <c r="HT37" s="76"/>
      <c r="HU37" s="76"/>
      <c r="HV37" s="76"/>
      <c r="HW37" s="76"/>
      <c r="HX37" s="76"/>
      <c r="HY37" s="76"/>
      <c r="HZ37" s="76"/>
      <c r="IA37" s="76"/>
      <c r="IB37" s="76"/>
      <c r="IC37" s="76"/>
      <c r="ID37" s="76"/>
      <c r="IE37" s="76"/>
      <c r="IF37" s="76"/>
      <c r="IG37" s="76"/>
      <c r="IH37" s="76"/>
      <c r="II37" s="76"/>
      <c r="IJ37" s="76"/>
      <c r="IK37" s="76"/>
      <c r="IL37" s="76"/>
      <c r="IM37" s="76"/>
      <c r="IN37" s="76"/>
      <c r="IO37" s="76"/>
      <c r="IP37" s="76"/>
      <c r="IQ37" s="76"/>
      <c r="IR37" s="76"/>
      <c r="IS37" s="76"/>
      <c r="IT37" s="76"/>
      <c r="IU37" s="76"/>
    </row>
    <row r="38" spans="1:255" s="77" customFormat="1" ht="12" customHeight="1" x14ac:dyDescent="0.25">
      <c r="A38" s="73"/>
      <c r="B38" s="89" t="s">
        <v>90</v>
      </c>
      <c r="C38" s="90" t="s">
        <v>53</v>
      </c>
      <c r="D38" s="90">
        <v>0.06</v>
      </c>
      <c r="E38" s="90" t="s">
        <v>91</v>
      </c>
      <c r="F38" s="91">
        <v>376992.00000000006</v>
      </c>
      <c r="G38" s="92">
        <f t="shared" si="2"/>
        <v>22619.520000000004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6"/>
      <c r="HT38" s="76"/>
      <c r="HU38" s="76"/>
      <c r="HV38" s="76"/>
      <c r="HW38" s="76"/>
      <c r="HX38" s="76"/>
      <c r="HY38" s="76"/>
      <c r="HZ38" s="76"/>
      <c r="IA38" s="76"/>
      <c r="IB38" s="76"/>
      <c r="IC38" s="76"/>
      <c r="ID38" s="76"/>
      <c r="IE38" s="76"/>
      <c r="IF38" s="76"/>
      <c r="IG38" s="76"/>
      <c r="IH38" s="76"/>
      <c r="II38" s="76"/>
      <c r="IJ38" s="76"/>
      <c r="IK38" s="76"/>
      <c r="IL38" s="76"/>
      <c r="IM38" s="76"/>
      <c r="IN38" s="76"/>
      <c r="IO38" s="76"/>
      <c r="IP38" s="76"/>
      <c r="IQ38" s="76"/>
      <c r="IR38" s="76"/>
      <c r="IS38" s="76"/>
      <c r="IT38" s="76"/>
      <c r="IU38" s="76"/>
    </row>
    <row r="39" spans="1:255" s="77" customFormat="1" ht="12" customHeight="1" x14ac:dyDescent="0.25">
      <c r="A39" s="73"/>
      <c r="B39" s="89" t="s">
        <v>90</v>
      </c>
      <c r="C39" s="90" t="s">
        <v>53</v>
      </c>
      <c r="D39" s="90">
        <v>0.06</v>
      </c>
      <c r="E39" s="90" t="s">
        <v>92</v>
      </c>
      <c r="F39" s="91">
        <v>376992.00000000006</v>
      </c>
      <c r="G39" s="92">
        <f t="shared" si="1"/>
        <v>22619.520000000004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  <c r="HZ39" s="76"/>
      <c r="IA39" s="76"/>
      <c r="IB39" s="76"/>
      <c r="IC39" s="76"/>
      <c r="ID39" s="76"/>
      <c r="IE39" s="76"/>
      <c r="IF39" s="76"/>
      <c r="IG39" s="76"/>
      <c r="IH39" s="76"/>
      <c r="II39" s="76"/>
      <c r="IJ39" s="76"/>
      <c r="IK39" s="76"/>
      <c r="IL39" s="76"/>
      <c r="IM39" s="76"/>
      <c r="IN39" s="76"/>
      <c r="IO39" s="76"/>
      <c r="IP39" s="76"/>
      <c r="IQ39" s="76"/>
      <c r="IR39" s="76"/>
      <c r="IS39" s="76"/>
      <c r="IT39" s="76"/>
      <c r="IU39" s="76"/>
    </row>
    <row r="40" spans="1:255" s="77" customFormat="1" ht="12" customHeight="1" x14ac:dyDescent="0.25">
      <c r="A40" s="73"/>
      <c r="B40" s="89" t="s">
        <v>93</v>
      </c>
      <c r="C40" s="90" t="s">
        <v>53</v>
      </c>
      <c r="D40" s="90">
        <v>1</v>
      </c>
      <c r="E40" s="90" t="s">
        <v>94</v>
      </c>
      <c r="F40" s="91">
        <v>88000</v>
      </c>
      <c r="G40" s="92">
        <f t="shared" si="1"/>
        <v>88000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  <c r="HZ40" s="76"/>
      <c r="IA40" s="76"/>
      <c r="IB40" s="76"/>
      <c r="IC40" s="76"/>
      <c r="ID40" s="76"/>
      <c r="IE40" s="76"/>
      <c r="IF40" s="76"/>
      <c r="IG40" s="76"/>
      <c r="IH40" s="76"/>
      <c r="II40" s="76"/>
      <c r="IJ40" s="76"/>
      <c r="IK40" s="76"/>
      <c r="IL40" s="76"/>
      <c r="IM40" s="76"/>
      <c r="IN40" s="76"/>
      <c r="IO40" s="76"/>
      <c r="IP40" s="76"/>
      <c r="IQ40" s="76"/>
      <c r="IR40" s="76"/>
      <c r="IS40" s="76"/>
      <c r="IT40" s="76"/>
      <c r="IU40" s="76"/>
    </row>
    <row r="41" spans="1:255" ht="12" customHeight="1" x14ac:dyDescent="0.25">
      <c r="A41" s="33"/>
      <c r="B41" s="67" t="s">
        <v>21</v>
      </c>
      <c r="C41" s="68"/>
      <c r="D41" s="68"/>
      <c r="E41" s="68"/>
      <c r="F41" s="69"/>
      <c r="G41" s="70">
        <f>SUM(G33:G40)</f>
        <v>523114.24000000011</v>
      </c>
    </row>
    <row r="42" spans="1:255" ht="12" customHeight="1" x14ac:dyDescent="0.25">
      <c r="A42" s="33"/>
      <c r="B42" s="13"/>
      <c r="C42" s="14"/>
      <c r="D42" s="14"/>
      <c r="E42" s="14"/>
      <c r="F42" s="15"/>
      <c r="G42" s="15"/>
    </row>
    <row r="43" spans="1:255" ht="12" customHeight="1" x14ac:dyDescent="0.25">
      <c r="A43" s="5"/>
      <c r="B43" s="82" t="s">
        <v>22</v>
      </c>
      <c r="C43" s="83"/>
      <c r="D43" s="84"/>
      <c r="E43" s="84"/>
      <c r="F43" s="85"/>
      <c r="G43" s="86"/>
    </row>
    <row r="44" spans="1:255" ht="24" customHeight="1" x14ac:dyDescent="0.25">
      <c r="A44" s="5"/>
      <c r="B44" s="87" t="s">
        <v>23</v>
      </c>
      <c r="C44" s="88" t="s">
        <v>24</v>
      </c>
      <c r="D44" s="88" t="s">
        <v>25</v>
      </c>
      <c r="E44" s="87" t="s">
        <v>13</v>
      </c>
      <c r="F44" s="88" t="s">
        <v>14</v>
      </c>
      <c r="G44" s="87" t="s">
        <v>15</v>
      </c>
    </row>
    <row r="45" spans="1:255" s="77" customFormat="1" ht="12" customHeight="1" x14ac:dyDescent="0.25">
      <c r="A45" s="73"/>
      <c r="B45" s="104" t="s">
        <v>59</v>
      </c>
      <c r="C45" s="90"/>
      <c r="D45" s="90"/>
      <c r="E45" s="90"/>
      <c r="F45" s="91"/>
      <c r="G45" s="92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  <c r="HS45" s="76"/>
      <c r="HT45" s="76"/>
      <c r="HU45" s="76"/>
      <c r="HV45" s="76"/>
      <c r="HW45" s="76"/>
      <c r="HX45" s="76"/>
      <c r="HY45" s="76"/>
      <c r="HZ45" s="76"/>
      <c r="IA45" s="76"/>
      <c r="IB45" s="76"/>
      <c r="IC45" s="76"/>
      <c r="ID45" s="76"/>
      <c r="IE45" s="76"/>
      <c r="IF45" s="76"/>
      <c r="IG45" s="76"/>
      <c r="IH45" s="76"/>
      <c r="II45" s="76"/>
      <c r="IJ45" s="76"/>
      <c r="IK45" s="76"/>
      <c r="IL45" s="76"/>
      <c r="IM45" s="76"/>
      <c r="IN45" s="76"/>
      <c r="IO45" s="76"/>
      <c r="IP45" s="76"/>
      <c r="IQ45" s="76"/>
      <c r="IR45" s="76"/>
      <c r="IS45" s="76"/>
      <c r="IT45" s="76"/>
      <c r="IU45" s="76"/>
    </row>
    <row r="46" spans="1:255" s="77" customFormat="1" ht="12" customHeight="1" x14ac:dyDescent="0.25">
      <c r="A46" s="73"/>
      <c r="B46" s="89" t="s">
        <v>60</v>
      </c>
      <c r="C46" s="90" t="s">
        <v>55</v>
      </c>
      <c r="D46" s="90">
        <v>20</v>
      </c>
      <c r="E46" s="90" t="s">
        <v>65</v>
      </c>
      <c r="F46" s="91">
        <v>11305</v>
      </c>
      <c r="G46" s="92">
        <f t="shared" ref="G46:G54" si="3">+F46*D46</f>
        <v>226100</v>
      </c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  <c r="EX46" s="76"/>
      <c r="EY46" s="76"/>
      <c r="EZ46" s="76"/>
      <c r="FA46" s="76"/>
      <c r="FB46" s="76"/>
      <c r="FC46" s="76"/>
      <c r="FD46" s="76"/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  <c r="GS46" s="76"/>
      <c r="GT46" s="76"/>
      <c r="GU46" s="76"/>
      <c r="GV46" s="76"/>
      <c r="GW46" s="76"/>
      <c r="GX46" s="76"/>
      <c r="GY46" s="76"/>
      <c r="GZ46" s="76"/>
      <c r="HA46" s="76"/>
      <c r="HB46" s="76"/>
      <c r="HC46" s="76"/>
      <c r="HD46" s="76"/>
      <c r="HE46" s="76"/>
      <c r="HF46" s="76"/>
      <c r="HG46" s="76"/>
      <c r="HH46" s="76"/>
      <c r="HI46" s="76"/>
      <c r="HJ46" s="76"/>
      <c r="HK46" s="76"/>
      <c r="HL46" s="76"/>
      <c r="HM46" s="76"/>
      <c r="HN46" s="76"/>
      <c r="HO46" s="76"/>
      <c r="HP46" s="76"/>
      <c r="HQ46" s="76"/>
      <c r="HR46" s="76"/>
      <c r="HS46" s="76"/>
      <c r="HT46" s="76"/>
      <c r="HU46" s="76"/>
      <c r="HV46" s="76"/>
      <c r="HW46" s="76"/>
      <c r="HX46" s="76"/>
      <c r="HY46" s="76"/>
      <c r="HZ46" s="76"/>
      <c r="IA46" s="76"/>
      <c r="IB46" s="76"/>
      <c r="IC46" s="76"/>
      <c r="ID46" s="76"/>
      <c r="IE46" s="76"/>
      <c r="IF46" s="76"/>
      <c r="IG46" s="76"/>
      <c r="IH46" s="76"/>
      <c r="II46" s="76"/>
      <c r="IJ46" s="76"/>
      <c r="IK46" s="76"/>
      <c r="IL46" s="76"/>
      <c r="IM46" s="76"/>
      <c r="IN46" s="76"/>
      <c r="IO46" s="76"/>
      <c r="IP46" s="76"/>
      <c r="IQ46" s="76"/>
      <c r="IR46" s="76"/>
      <c r="IS46" s="76"/>
      <c r="IT46" s="76"/>
      <c r="IU46" s="76"/>
    </row>
    <row r="47" spans="1:255" s="77" customFormat="1" ht="12" customHeight="1" x14ac:dyDescent="0.25">
      <c r="A47" s="73"/>
      <c r="B47" s="104" t="s">
        <v>54</v>
      </c>
      <c r="C47" s="90"/>
      <c r="D47" s="90"/>
      <c r="E47" s="90"/>
      <c r="F47" s="91"/>
      <c r="G47" s="92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76"/>
      <c r="EL47" s="76"/>
      <c r="EM47" s="76"/>
      <c r="EN47" s="76"/>
      <c r="EO47" s="76"/>
      <c r="EP47" s="76"/>
      <c r="EQ47" s="76"/>
      <c r="ER47" s="76"/>
      <c r="ES47" s="76"/>
      <c r="ET47" s="76"/>
      <c r="EU47" s="76"/>
      <c r="EV47" s="76"/>
      <c r="EW47" s="76"/>
      <c r="EX47" s="76"/>
      <c r="EY47" s="76"/>
      <c r="EZ47" s="76"/>
      <c r="FA47" s="76"/>
      <c r="FB47" s="76"/>
      <c r="FC47" s="76"/>
      <c r="FD47" s="76"/>
      <c r="FE47" s="76"/>
      <c r="FF47" s="76"/>
      <c r="FG47" s="76"/>
      <c r="FH47" s="76"/>
      <c r="FI47" s="76"/>
      <c r="FJ47" s="76"/>
      <c r="FK47" s="76"/>
      <c r="FL47" s="76"/>
      <c r="FM47" s="76"/>
      <c r="FN47" s="76"/>
      <c r="FO47" s="76"/>
      <c r="FP47" s="76"/>
      <c r="FQ47" s="76"/>
      <c r="FR47" s="76"/>
      <c r="FS47" s="76"/>
      <c r="FT47" s="76"/>
      <c r="FU47" s="76"/>
      <c r="FV47" s="76"/>
      <c r="FW47" s="76"/>
      <c r="FX47" s="76"/>
      <c r="FY47" s="76"/>
      <c r="FZ47" s="76"/>
      <c r="GA47" s="76"/>
      <c r="GB47" s="76"/>
      <c r="GC47" s="76"/>
      <c r="GD47" s="76"/>
      <c r="GE47" s="76"/>
      <c r="GF47" s="76"/>
      <c r="GG47" s="76"/>
      <c r="GH47" s="76"/>
      <c r="GI47" s="76"/>
      <c r="GJ47" s="76"/>
      <c r="GK47" s="76"/>
      <c r="GL47" s="76"/>
      <c r="GM47" s="76"/>
      <c r="GN47" s="76"/>
      <c r="GO47" s="76"/>
      <c r="GP47" s="76"/>
      <c r="GQ47" s="76"/>
      <c r="GR47" s="76"/>
      <c r="GS47" s="76"/>
      <c r="GT47" s="76"/>
      <c r="GU47" s="76"/>
      <c r="GV47" s="76"/>
      <c r="GW47" s="76"/>
      <c r="GX47" s="76"/>
      <c r="GY47" s="76"/>
      <c r="GZ47" s="76"/>
      <c r="HA47" s="76"/>
      <c r="HB47" s="76"/>
      <c r="HC47" s="76"/>
      <c r="HD47" s="76"/>
      <c r="HE47" s="76"/>
      <c r="HF47" s="76"/>
      <c r="HG47" s="76"/>
      <c r="HH47" s="76"/>
      <c r="HI47" s="76"/>
      <c r="HJ47" s="76"/>
      <c r="HK47" s="76"/>
      <c r="HL47" s="76"/>
      <c r="HM47" s="76"/>
      <c r="HN47" s="76"/>
      <c r="HO47" s="76"/>
      <c r="HP47" s="76"/>
      <c r="HQ47" s="76"/>
      <c r="HR47" s="76"/>
      <c r="HS47" s="76"/>
      <c r="HT47" s="76"/>
      <c r="HU47" s="76"/>
      <c r="HV47" s="76"/>
      <c r="HW47" s="76"/>
      <c r="HX47" s="76"/>
      <c r="HY47" s="76"/>
      <c r="HZ47" s="76"/>
      <c r="IA47" s="76"/>
      <c r="IB47" s="76"/>
      <c r="IC47" s="76"/>
      <c r="ID47" s="76"/>
      <c r="IE47" s="76"/>
      <c r="IF47" s="76"/>
      <c r="IG47" s="76"/>
      <c r="IH47" s="76"/>
      <c r="II47" s="76"/>
      <c r="IJ47" s="76"/>
      <c r="IK47" s="76"/>
      <c r="IL47" s="76"/>
      <c r="IM47" s="76"/>
      <c r="IN47" s="76"/>
      <c r="IO47" s="76"/>
      <c r="IP47" s="76"/>
      <c r="IQ47" s="76"/>
      <c r="IR47" s="76"/>
      <c r="IS47" s="76"/>
      <c r="IT47" s="76"/>
      <c r="IU47" s="76"/>
    </row>
    <row r="48" spans="1:255" s="77" customFormat="1" ht="12" customHeight="1" x14ac:dyDescent="0.25">
      <c r="A48" s="73"/>
      <c r="B48" s="89" t="s">
        <v>95</v>
      </c>
      <c r="C48" s="90" t="s">
        <v>55</v>
      </c>
      <c r="D48" s="90">
        <v>150</v>
      </c>
      <c r="E48" s="90" t="s">
        <v>65</v>
      </c>
      <c r="F48" s="91">
        <v>1371</v>
      </c>
      <c r="G48" s="92">
        <f t="shared" si="3"/>
        <v>205650</v>
      </c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6"/>
      <c r="EC48" s="76"/>
      <c r="ED48" s="76"/>
      <c r="EE48" s="76"/>
      <c r="EF48" s="76"/>
      <c r="EG48" s="76"/>
      <c r="EH48" s="76"/>
      <c r="EI48" s="76"/>
      <c r="EJ48" s="76"/>
      <c r="EK48" s="76"/>
      <c r="EL48" s="76"/>
      <c r="EM48" s="76"/>
      <c r="EN48" s="76"/>
      <c r="EO48" s="76"/>
      <c r="EP48" s="76"/>
      <c r="EQ48" s="76"/>
      <c r="ER48" s="76"/>
      <c r="ES48" s="76"/>
      <c r="ET48" s="76"/>
      <c r="EU48" s="76"/>
      <c r="EV48" s="76"/>
      <c r="EW48" s="76"/>
      <c r="EX48" s="76"/>
      <c r="EY48" s="76"/>
      <c r="EZ48" s="76"/>
      <c r="FA48" s="76"/>
      <c r="FB48" s="76"/>
      <c r="FC48" s="76"/>
      <c r="FD48" s="76"/>
      <c r="FE48" s="76"/>
      <c r="FF48" s="76"/>
      <c r="FG48" s="76"/>
      <c r="FH48" s="76"/>
      <c r="FI48" s="76"/>
      <c r="FJ48" s="76"/>
      <c r="FK48" s="76"/>
      <c r="FL48" s="76"/>
      <c r="FM48" s="76"/>
      <c r="FN48" s="76"/>
      <c r="FO48" s="76"/>
      <c r="FP48" s="76"/>
      <c r="FQ48" s="76"/>
      <c r="FR48" s="76"/>
      <c r="FS48" s="76"/>
      <c r="FT48" s="76"/>
      <c r="FU48" s="76"/>
      <c r="FV48" s="76"/>
      <c r="FW48" s="76"/>
      <c r="FX48" s="76"/>
      <c r="FY48" s="76"/>
      <c r="FZ48" s="76"/>
      <c r="GA48" s="76"/>
      <c r="GB48" s="76"/>
      <c r="GC48" s="76"/>
      <c r="GD48" s="76"/>
      <c r="GE48" s="76"/>
      <c r="GF48" s="76"/>
      <c r="GG48" s="76"/>
      <c r="GH48" s="76"/>
      <c r="GI48" s="76"/>
      <c r="GJ48" s="76"/>
      <c r="GK48" s="76"/>
      <c r="GL48" s="76"/>
      <c r="GM48" s="76"/>
      <c r="GN48" s="76"/>
      <c r="GO48" s="76"/>
      <c r="GP48" s="76"/>
      <c r="GQ48" s="76"/>
      <c r="GR48" s="76"/>
      <c r="GS48" s="76"/>
      <c r="GT48" s="76"/>
      <c r="GU48" s="76"/>
      <c r="GV48" s="76"/>
      <c r="GW48" s="76"/>
      <c r="GX48" s="76"/>
      <c r="GY48" s="76"/>
      <c r="GZ48" s="76"/>
      <c r="HA48" s="76"/>
      <c r="HB48" s="76"/>
      <c r="HC48" s="76"/>
      <c r="HD48" s="76"/>
      <c r="HE48" s="76"/>
      <c r="HF48" s="76"/>
      <c r="HG48" s="76"/>
      <c r="HH48" s="76"/>
      <c r="HI48" s="76"/>
      <c r="HJ48" s="76"/>
      <c r="HK48" s="76"/>
      <c r="HL48" s="76"/>
      <c r="HM48" s="76"/>
      <c r="HN48" s="76"/>
      <c r="HO48" s="76"/>
      <c r="HP48" s="76"/>
      <c r="HQ48" s="76"/>
      <c r="HR48" s="76"/>
      <c r="HS48" s="76"/>
      <c r="HT48" s="76"/>
      <c r="HU48" s="76"/>
      <c r="HV48" s="76"/>
      <c r="HW48" s="76"/>
      <c r="HX48" s="76"/>
      <c r="HY48" s="76"/>
      <c r="HZ48" s="76"/>
      <c r="IA48" s="76"/>
      <c r="IB48" s="76"/>
      <c r="IC48" s="76"/>
      <c r="ID48" s="76"/>
      <c r="IE48" s="76"/>
      <c r="IF48" s="76"/>
      <c r="IG48" s="76"/>
      <c r="IH48" s="76"/>
      <c r="II48" s="76"/>
      <c r="IJ48" s="76"/>
      <c r="IK48" s="76"/>
      <c r="IL48" s="76"/>
      <c r="IM48" s="76"/>
      <c r="IN48" s="76"/>
      <c r="IO48" s="76"/>
      <c r="IP48" s="76"/>
      <c r="IQ48" s="76"/>
      <c r="IR48" s="76"/>
      <c r="IS48" s="76"/>
      <c r="IT48" s="76"/>
      <c r="IU48" s="76"/>
    </row>
    <row r="49" spans="1:255" s="77" customFormat="1" ht="12" customHeight="1" x14ac:dyDescent="0.25">
      <c r="A49" s="73"/>
      <c r="B49" s="89" t="s">
        <v>56</v>
      </c>
      <c r="C49" s="90" t="s">
        <v>55</v>
      </c>
      <c r="D49" s="90">
        <v>250</v>
      </c>
      <c r="E49" s="90" t="s">
        <v>65</v>
      </c>
      <c r="F49" s="91">
        <v>1183</v>
      </c>
      <c r="G49" s="92">
        <f t="shared" si="3"/>
        <v>295750</v>
      </c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76"/>
      <c r="ED49" s="76"/>
      <c r="EE49" s="76"/>
      <c r="EF49" s="76"/>
      <c r="EG49" s="76"/>
      <c r="EH49" s="76"/>
      <c r="EI49" s="76"/>
      <c r="EJ49" s="76"/>
      <c r="EK49" s="76"/>
      <c r="EL49" s="76"/>
      <c r="EM49" s="76"/>
      <c r="EN49" s="76"/>
      <c r="EO49" s="76"/>
      <c r="EP49" s="76"/>
      <c r="EQ49" s="76"/>
      <c r="ER49" s="76"/>
      <c r="ES49" s="76"/>
      <c r="ET49" s="76"/>
      <c r="EU49" s="76"/>
      <c r="EV49" s="76"/>
      <c r="EW49" s="76"/>
      <c r="EX49" s="76"/>
      <c r="EY49" s="76"/>
      <c r="EZ49" s="76"/>
      <c r="FA49" s="76"/>
      <c r="FB49" s="76"/>
      <c r="FC49" s="76"/>
      <c r="FD49" s="76"/>
      <c r="FE49" s="76"/>
      <c r="FF49" s="76"/>
      <c r="FG49" s="76"/>
      <c r="FH49" s="76"/>
      <c r="FI49" s="76"/>
      <c r="FJ49" s="76"/>
      <c r="FK49" s="76"/>
      <c r="FL49" s="76"/>
      <c r="FM49" s="76"/>
      <c r="FN49" s="76"/>
      <c r="FO49" s="76"/>
      <c r="FP49" s="76"/>
      <c r="FQ49" s="76"/>
      <c r="FR49" s="76"/>
      <c r="FS49" s="76"/>
      <c r="FT49" s="76"/>
      <c r="FU49" s="76"/>
      <c r="FV49" s="76"/>
      <c r="FW49" s="76"/>
      <c r="FX49" s="76"/>
      <c r="FY49" s="76"/>
      <c r="FZ49" s="76"/>
      <c r="GA49" s="76"/>
      <c r="GB49" s="76"/>
      <c r="GC49" s="76"/>
      <c r="GD49" s="76"/>
      <c r="GE49" s="76"/>
      <c r="GF49" s="76"/>
      <c r="GG49" s="76"/>
      <c r="GH49" s="76"/>
      <c r="GI49" s="76"/>
      <c r="GJ49" s="76"/>
      <c r="GK49" s="76"/>
      <c r="GL49" s="76"/>
      <c r="GM49" s="76"/>
      <c r="GN49" s="76"/>
      <c r="GO49" s="76"/>
      <c r="GP49" s="76"/>
      <c r="GQ49" s="76"/>
      <c r="GR49" s="76"/>
      <c r="GS49" s="76"/>
      <c r="GT49" s="76"/>
      <c r="GU49" s="76"/>
      <c r="GV49" s="76"/>
      <c r="GW49" s="76"/>
      <c r="GX49" s="76"/>
      <c r="GY49" s="76"/>
      <c r="GZ49" s="76"/>
      <c r="HA49" s="76"/>
      <c r="HB49" s="76"/>
      <c r="HC49" s="76"/>
      <c r="HD49" s="76"/>
      <c r="HE49" s="76"/>
      <c r="HF49" s="76"/>
      <c r="HG49" s="76"/>
      <c r="HH49" s="76"/>
      <c r="HI49" s="76"/>
      <c r="HJ49" s="76"/>
      <c r="HK49" s="76"/>
      <c r="HL49" s="76"/>
      <c r="HM49" s="76"/>
      <c r="HN49" s="76"/>
      <c r="HO49" s="76"/>
      <c r="HP49" s="76"/>
      <c r="HQ49" s="76"/>
      <c r="HR49" s="76"/>
      <c r="HS49" s="76"/>
      <c r="HT49" s="76"/>
      <c r="HU49" s="76"/>
      <c r="HV49" s="76"/>
      <c r="HW49" s="76"/>
      <c r="HX49" s="76"/>
      <c r="HY49" s="76"/>
      <c r="HZ49" s="76"/>
      <c r="IA49" s="76"/>
      <c r="IB49" s="76"/>
      <c r="IC49" s="76"/>
      <c r="ID49" s="76"/>
      <c r="IE49" s="76"/>
      <c r="IF49" s="76"/>
      <c r="IG49" s="76"/>
      <c r="IH49" s="76"/>
      <c r="II49" s="76"/>
      <c r="IJ49" s="76"/>
      <c r="IK49" s="76"/>
      <c r="IL49" s="76"/>
      <c r="IM49" s="76"/>
      <c r="IN49" s="76"/>
      <c r="IO49" s="76"/>
      <c r="IP49" s="76"/>
      <c r="IQ49" s="76"/>
      <c r="IR49" s="76"/>
      <c r="IS49" s="76"/>
      <c r="IT49" s="76"/>
      <c r="IU49" s="76"/>
    </row>
    <row r="50" spans="1:255" s="77" customFormat="1" ht="12" customHeight="1" x14ac:dyDescent="0.25">
      <c r="A50" s="73"/>
      <c r="B50" s="104" t="s">
        <v>61</v>
      </c>
      <c r="C50" s="90"/>
      <c r="D50" s="90"/>
      <c r="E50" s="90"/>
      <c r="F50" s="91"/>
      <c r="G50" s="92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  <c r="DT50" s="76"/>
      <c r="DU50" s="76"/>
      <c r="DV50" s="76"/>
      <c r="DW50" s="76"/>
      <c r="DX50" s="76"/>
      <c r="DY50" s="76"/>
      <c r="DZ50" s="76"/>
      <c r="EA50" s="76"/>
      <c r="EB50" s="76"/>
      <c r="EC50" s="76"/>
      <c r="ED50" s="76"/>
      <c r="EE50" s="76"/>
      <c r="EF50" s="76"/>
      <c r="EG50" s="76"/>
      <c r="EH50" s="76"/>
      <c r="EI50" s="76"/>
      <c r="EJ50" s="76"/>
      <c r="EK50" s="76"/>
      <c r="EL50" s="76"/>
      <c r="EM50" s="76"/>
      <c r="EN50" s="76"/>
      <c r="EO50" s="76"/>
      <c r="EP50" s="76"/>
      <c r="EQ50" s="76"/>
      <c r="ER50" s="76"/>
      <c r="ES50" s="76"/>
      <c r="ET50" s="76"/>
      <c r="EU50" s="76"/>
      <c r="EV50" s="76"/>
      <c r="EW50" s="76"/>
      <c r="EX50" s="76"/>
      <c r="EY50" s="76"/>
      <c r="EZ50" s="76"/>
      <c r="FA50" s="76"/>
      <c r="FB50" s="76"/>
      <c r="FC50" s="76"/>
      <c r="FD50" s="76"/>
      <c r="FE50" s="76"/>
      <c r="FF50" s="76"/>
      <c r="FG50" s="76"/>
      <c r="FH50" s="76"/>
      <c r="FI50" s="76"/>
      <c r="FJ50" s="76"/>
      <c r="FK50" s="76"/>
      <c r="FL50" s="76"/>
      <c r="FM50" s="76"/>
      <c r="FN50" s="76"/>
      <c r="FO50" s="76"/>
      <c r="FP50" s="76"/>
      <c r="FQ50" s="76"/>
      <c r="FR50" s="76"/>
      <c r="FS50" s="76"/>
      <c r="FT50" s="76"/>
      <c r="FU50" s="76"/>
      <c r="FV50" s="76"/>
      <c r="FW50" s="76"/>
      <c r="FX50" s="76"/>
      <c r="FY50" s="76"/>
      <c r="FZ50" s="76"/>
      <c r="GA50" s="76"/>
      <c r="GB50" s="76"/>
      <c r="GC50" s="76"/>
      <c r="GD50" s="76"/>
      <c r="GE50" s="76"/>
      <c r="GF50" s="76"/>
      <c r="GG50" s="76"/>
      <c r="GH50" s="76"/>
      <c r="GI50" s="76"/>
      <c r="GJ50" s="76"/>
      <c r="GK50" s="76"/>
      <c r="GL50" s="76"/>
      <c r="GM50" s="76"/>
      <c r="GN50" s="76"/>
      <c r="GO50" s="76"/>
      <c r="GP50" s="76"/>
      <c r="GQ50" s="76"/>
      <c r="GR50" s="76"/>
      <c r="GS50" s="76"/>
      <c r="GT50" s="76"/>
      <c r="GU50" s="76"/>
      <c r="GV50" s="76"/>
      <c r="GW50" s="76"/>
      <c r="GX50" s="76"/>
      <c r="GY50" s="76"/>
      <c r="GZ50" s="76"/>
      <c r="HA50" s="76"/>
      <c r="HB50" s="76"/>
      <c r="HC50" s="76"/>
      <c r="HD50" s="76"/>
      <c r="HE50" s="76"/>
      <c r="HF50" s="76"/>
      <c r="HG50" s="76"/>
      <c r="HH50" s="76"/>
      <c r="HI50" s="76"/>
      <c r="HJ50" s="76"/>
      <c r="HK50" s="76"/>
      <c r="HL50" s="76"/>
      <c r="HM50" s="76"/>
      <c r="HN50" s="76"/>
      <c r="HO50" s="76"/>
      <c r="HP50" s="76"/>
      <c r="HQ50" s="76"/>
      <c r="HR50" s="76"/>
      <c r="HS50" s="76"/>
      <c r="HT50" s="76"/>
      <c r="HU50" s="76"/>
      <c r="HV50" s="76"/>
      <c r="HW50" s="76"/>
      <c r="HX50" s="76"/>
      <c r="HY50" s="76"/>
      <c r="HZ50" s="76"/>
      <c r="IA50" s="76"/>
      <c r="IB50" s="76"/>
      <c r="IC50" s="76"/>
      <c r="ID50" s="76"/>
      <c r="IE50" s="76"/>
      <c r="IF50" s="76"/>
      <c r="IG50" s="76"/>
      <c r="IH50" s="76"/>
      <c r="II50" s="76"/>
      <c r="IJ50" s="76"/>
      <c r="IK50" s="76"/>
      <c r="IL50" s="76"/>
      <c r="IM50" s="76"/>
      <c r="IN50" s="76"/>
      <c r="IO50" s="76"/>
      <c r="IP50" s="76"/>
      <c r="IQ50" s="76"/>
      <c r="IR50" s="76"/>
      <c r="IS50" s="76"/>
      <c r="IT50" s="76"/>
      <c r="IU50" s="76"/>
    </row>
    <row r="51" spans="1:255" s="77" customFormat="1" ht="12" customHeight="1" x14ac:dyDescent="0.25">
      <c r="A51" s="73"/>
      <c r="B51" s="89" t="s">
        <v>96</v>
      </c>
      <c r="C51" s="90" t="s">
        <v>97</v>
      </c>
      <c r="D51" s="90">
        <v>50</v>
      </c>
      <c r="E51" s="90" t="s">
        <v>65</v>
      </c>
      <c r="F51" s="91">
        <f>155890/200</f>
        <v>779.45</v>
      </c>
      <c r="G51" s="92">
        <f t="shared" si="3"/>
        <v>38972.5</v>
      </c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76"/>
      <c r="EL51" s="76"/>
      <c r="EM51" s="76"/>
      <c r="EN51" s="76"/>
      <c r="EO51" s="76"/>
      <c r="EP51" s="76"/>
      <c r="EQ51" s="76"/>
      <c r="ER51" s="76"/>
      <c r="ES51" s="76"/>
      <c r="ET51" s="76"/>
      <c r="EU51" s="76"/>
      <c r="EV51" s="76"/>
      <c r="EW51" s="76"/>
      <c r="EX51" s="76"/>
      <c r="EY51" s="76"/>
      <c r="EZ51" s="76"/>
      <c r="FA51" s="76"/>
      <c r="FB51" s="76"/>
      <c r="FC51" s="76"/>
      <c r="FD51" s="76"/>
      <c r="FE51" s="76"/>
      <c r="FF51" s="76"/>
      <c r="FG51" s="76"/>
      <c r="FH51" s="76"/>
      <c r="FI51" s="76"/>
      <c r="FJ51" s="76"/>
      <c r="FK51" s="76"/>
      <c r="FL51" s="76"/>
      <c r="FM51" s="76"/>
      <c r="FN51" s="76"/>
      <c r="FO51" s="76"/>
      <c r="FP51" s="76"/>
      <c r="FQ51" s="76"/>
      <c r="FR51" s="76"/>
      <c r="FS51" s="76"/>
      <c r="FT51" s="76"/>
      <c r="FU51" s="76"/>
      <c r="FV51" s="76"/>
      <c r="FW51" s="76"/>
      <c r="FX51" s="76"/>
      <c r="FY51" s="76"/>
      <c r="FZ51" s="76"/>
      <c r="GA51" s="76"/>
      <c r="GB51" s="76"/>
      <c r="GC51" s="76"/>
      <c r="GD51" s="76"/>
      <c r="GE51" s="76"/>
      <c r="GF51" s="76"/>
      <c r="GG51" s="76"/>
      <c r="GH51" s="76"/>
      <c r="GI51" s="76"/>
      <c r="GJ51" s="76"/>
      <c r="GK51" s="76"/>
      <c r="GL51" s="76"/>
      <c r="GM51" s="76"/>
      <c r="GN51" s="76"/>
      <c r="GO51" s="76"/>
      <c r="GP51" s="76"/>
      <c r="GQ51" s="76"/>
      <c r="GR51" s="76"/>
      <c r="GS51" s="76"/>
      <c r="GT51" s="76"/>
      <c r="GU51" s="76"/>
      <c r="GV51" s="76"/>
      <c r="GW51" s="76"/>
      <c r="GX51" s="76"/>
      <c r="GY51" s="76"/>
      <c r="GZ51" s="76"/>
      <c r="HA51" s="76"/>
      <c r="HB51" s="76"/>
      <c r="HC51" s="76"/>
      <c r="HD51" s="76"/>
      <c r="HE51" s="76"/>
      <c r="HF51" s="76"/>
      <c r="HG51" s="76"/>
      <c r="HH51" s="76"/>
      <c r="HI51" s="76"/>
      <c r="HJ51" s="76"/>
      <c r="HK51" s="76"/>
      <c r="HL51" s="76"/>
      <c r="HM51" s="76"/>
      <c r="HN51" s="76"/>
      <c r="HO51" s="76"/>
      <c r="HP51" s="76"/>
      <c r="HQ51" s="76"/>
      <c r="HR51" s="76"/>
      <c r="HS51" s="76"/>
      <c r="HT51" s="76"/>
      <c r="HU51" s="76"/>
      <c r="HV51" s="76"/>
      <c r="HW51" s="76"/>
      <c r="HX51" s="76"/>
      <c r="HY51" s="76"/>
      <c r="HZ51" s="76"/>
      <c r="IA51" s="76"/>
      <c r="IB51" s="76"/>
      <c r="IC51" s="76"/>
      <c r="ID51" s="76"/>
      <c r="IE51" s="76"/>
      <c r="IF51" s="76"/>
      <c r="IG51" s="76"/>
      <c r="IH51" s="76"/>
      <c r="II51" s="76"/>
      <c r="IJ51" s="76"/>
      <c r="IK51" s="76"/>
      <c r="IL51" s="76"/>
      <c r="IM51" s="76"/>
      <c r="IN51" s="76"/>
      <c r="IO51" s="76"/>
      <c r="IP51" s="76"/>
      <c r="IQ51" s="76"/>
      <c r="IR51" s="76"/>
      <c r="IS51" s="76"/>
      <c r="IT51" s="76"/>
      <c r="IU51" s="76"/>
    </row>
    <row r="52" spans="1:255" s="77" customFormat="1" ht="12" customHeight="1" x14ac:dyDescent="0.25">
      <c r="A52" s="73"/>
      <c r="B52" s="89" t="s">
        <v>98</v>
      </c>
      <c r="C52" s="90" t="s">
        <v>67</v>
      </c>
      <c r="D52" s="90">
        <v>1</v>
      </c>
      <c r="E52" s="90" t="s">
        <v>92</v>
      </c>
      <c r="F52" s="91">
        <v>42194</v>
      </c>
      <c r="G52" s="92">
        <f t="shared" si="3"/>
        <v>42194</v>
      </c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  <c r="EO52" s="76"/>
      <c r="EP52" s="76"/>
      <c r="EQ52" s="76"/>
      <c r="ER52" s="76"/>
      <c r="ES52" s="76"/>
      <c r="ET52" s="76"/>
      <c r="EU52" s="76"/>
      <c r="EV52" s="76"/>
      <c r="EW52" s="76"/>
      <c r="EX52" s="76"/>
      <c r="EY52" s="76"/>
      <c r="EZ52" s="76"/>
      <c r="FA52" s="76"/>
      <c r="FB52" s="76"/>
      <c r="FC52" s="76"/>
      <c r="FD52" s="76"/>
      <c r="FE52" s="76"/>
      <c r="FF52" s="76"/>
      <c r="FG52" s="76"/>
      <c r="FH52" s="76"/>
      <c r="FI52" s="76"/>
      <c r="FJ52" s="76"/>
      <c r="FK52" s="76"/>
      <c r="FL52" s="76"/>
      <c r="FM52" s="76"/>
      <c r="FN52" s="76"/>
      <c r="FO52" s="76"/>
      <c r="FP52" s="76"/>
      <c r="FQ52" s="76"/>
      <c r="FR52" s="76"/>
      <c r="FS52" s="76"/>
      <c r="FT52" s="76"/>
      <c r="FU52" s="76"/>
      <c r="FV52" s="76"/>
      <c r="FW52" s="76"/>
      <c r="FX52" s="76"/>
      <c r="FY52" s="76"/>
      <c r="FZ52" s="76"/>
      <c r="GA52" s="76"/>
      <c r="GB52" s="76"/>
      <c r="GC52" s="76"/>
      <c r="GD52" s="76"/>
      <c r="GE52" s="76"/>
      <c r="GF52" s="76"/>
      <c r="GG52" s="76"/>
      <c r="GH52" s="76"/>
      <c r="GI52" s="76"/>
      <c r="GJ52" s="76"/>
      <c r="GK52" s="76"/>
      <c r="GL52" s="76"/>
      <c r="GM52" s="76"/>
      <c r="GN52" s="76"/>
      <c r="GO52" s="76"/>
      <c r="GP52" s="76"/>
      <c r="GQ52" s="76"/>
      <c r="GR52" s="76"/>
      <c r="GS52" s="76"/>
      <c r="GT52" s="76"/>
      <c r="GU52" s="76"/>
      <c r="GV52" s="76"/>
      <c r="GW52" s="76"/>
      <c r="GX52" s="76"/>
      <c r="GY52" s="76"/>
      <c r="GZ52" s="76"/>
      <c r="HA52" s="76"/>
      <c r="HB52" s="76"/>
      <c r="HC52" s="76"/>
      <c r="HD52" s="76"/>
      <c r="HE52" s="76"/>
      <c r="HF52" s="76"/>
      <c r="HG52" s="76"/>
      <c r="HH52" s="76"/>
      <c r="HI52" s="76"/>
      <c r="HJ52" s="76"/>
      <c r="HK52" s="76"/>
      <c r="HL52" s="76"/>
      <c r="HM52" s="76"/>
      <c r="HN52" s="76"/>
      <c r="HO52" s="76"/>
      <c r="HP52" s="76"/>
      <c r="HQ52" s="76"/>
      <c r="HR52" s="76"/>
      <c r="HS52" s="76"/>
      <c r="HT52" s="76"/>
      <c r="HU52" s="76"/>
      <c r="HV52" s="76"/>
      <c r="HW52" s="76"/>
      <c r="HX52" s="76"/>
      <c r="HY52" s="76"/>
      <c r="HZ52" s="76"/>
      <c r="IA52" s="76"/>
      <c r="IB52" s="76"/>
      <c r="IC52" s="76"/>
      <c r="ID52" s="76"/>
      <c r="IE52" s="76"/>
      <c r="IF52" s="76"/>
      <c r="IG52" s="76"/>
      <c r="IH52" s="76"/>
      <c r="II52" s="76"/>
      <c r="IJ52" s="76"/>
      <c r="IK52" s="76"/>
      <c r="IL52" s="76"/>
      <c r="IM52" s="76"/>
      <c r="IN52" s="76"/>
      <c r="IO52" s="76"/>
      <c r="IP52" s="76"/>
      <c r="IQ52" s="76"/>
      <c r="IR52" s="76"/>
      <c r="IS52" s="76"/>
      <c r="IT52" s="76"/>
      <c r="IU52" s="76"/>
    </row>
    <row r="53" spans="1:255" s="77" customFormat="1" ht="12" customHeight="1" x14ac:dyDescent="0.25">
      <c r="A53" s="73"/>
      <c r="B53" s="104" t="s">
        <v>58</v>
      </c>
      <c r="C53" s="90"/>
      <c r="D53" s="90"/>
      <c r="E53" s="90"/>
      <c r="F53" s="91"/>
      <c r="G53" s="92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  <c r="EO53" s="76"/>
      <c r="EP53" s="76"/>
      <c r="EQ53" s="76"/>
      <c r="ER53" s="76"/>
      <c r="ES53" s="76"/>
      <c r="ET53" s="76"/>
      <c r="EU53" s="76"/>
      <c r="EV53" s="76"/>
      <c r="EW53" s="76"/>
      <c r="EX53" s="76"/>
      <c r="EY53" s="76"/>
      <c r="EZ53" s="76"/>
      <c r="FA53" s="76"/>
      <c r="FB53" s="76"/>
      <c r="FC53" s="76"/>
      <c r="FD53" s="76"/>
      <c r="FE53" s="76"/>
      <c r="FF53" s="76"/>
      <c r="FG53" s="76"/>
      <c r="FH53" s="76"/>
      <c r="FI53" s="76"/>
      <c r="FJ53" s="76"/>
      <c r="FK53" s="76"/>
      <c r="FL53" s="76"/>
      <c r="FM53" s="76"/>
      <c r="FN53" s="76"/>
      <c r="FO53" s="76"/>
      <c r="FP53" s="76"/>
      <c r="FQ53" s="76"/>
      <c r="FR53" s="76"/>
      <c r="FS53" s="76"/>
      <c r="FT53" s="76"/>
      <c r="FU53" s="76"/>
      <c r="FV53" s="76"/>
      <c r="FW53" s="76"/>
      <c r="FX53" s="76"/>
      <c r="FY53" s="76"/>
      <c r="FZ53" s="76"/>
      <c r="GA53" s="76"/>
      <c r="GB53" s="76"/>
      <c r="GC53" s="76"/>
      <c r="GD53" s="76"/>
      <c r="GE53" s="76"/>
      <c r="GF53" s="76"/>
      <c r="GG53" s="76"/>
      <c r="GH53" s="76"/>
      <c r="GI53" s="76"/>
      <c r="GJ53" s="76"/>
      <c r="GK53" s="76"/>
      <c r="GL53" s="76"/>
      <c r="GM53" s="76"/>
      <c r="GN53" s="76"/>
      <c r="GO53" s="76"/>
      <c r="GP53" s="76"/>
      <c r="GQ53" s="76"/>
      <c r="GR53" s="76"/>
      <c r="GS53" s="76"/>
      <c r="GT53" s="76"/>
      <c r="GU53" s="76"/>
      <c r="GV53" s="76"/>
      <c r="GW53" s="76"/>
      <c r="GX53" s="76"/>
      <c r="GY53" s="76"/>
      <c r="GZ53" s="76"/>
      <c r="HA53" s="76"/>
      <c r="HB53" s="76"/>
      <c r="HC53" s="76"/>
      <c r="HD53" s="76"/>
      <c r="HE53" s="76"/>
      <c r="HF53" s="76"/>
      <c r="HG53" s="76"/>
      <c r="HH53" s="76"/>
      <c r="HI53" s="76"/>
      <c r="HJ53" s="76"/>
      <c r="HK53" s="76"/>
      <c r="HL53" s="76"/>
      <c r="HM53" s="76"/>
      <c r="HN53" s="76"/>
      <c r="HO53" s="76"/>
      <c r="HP53" s="76"/>
      <c r="HQ53" s="76"/>
      <c r="HR53" s="76"/>
      <c r="HS53" s="76"/>
      <c r="HT53" s="76"/>
      <c r="HU53" s="76"/>
      <c r="HV53" s="76"/>
      <c r="HW53" s="76"/>
      <c r="HX53" s="76"/>
      <c r="HY53" s="76"/>
      <c r="HZ53" s="76"/>
      <c r="IA53" s="76"/>
      <c r="IB53" s="76"/>
      <c r="IC53" s="76"/>
      <c r="ID53" s="76"/>
      <c r="IE53" s="76"/>
      <c r="IF53" s="76"/>
      <c r="IG53" s="76"/>
      <c r="IH53" s="76"/>
      <c r="II53" s="76"/>
      <c r="IJ53" s="76"/>
      <c r="IK53" s="76"/>
      <c r="IL53" s="76"/>
      <c r="IM53" s="76"/>
      <c r="IN53" s="76"/>
      <c r="IO53" s="76"/>
      <c r="IP53" s="76"/>
      <c r="IQ53" s="76"/>
      <c r="IR53" s="76"/>
      <c r="IS53" s="76"/>
      <c r="IT53" s="76"/>
      <c r="IU53" s="76"/>
    </row>
    <row r="54" spans="1:255" s="77" customFormat="1" ht="12" customHeight="1" x14ac:dyDescent="0.25">
      <c r="A54" s="73"/>
      <c r="B54" s="89" t="s">
        <v>99</v>
      </c>
      <c r="C54" s="90" t="s">
        <v>57</v>
      </c>
      <c r="D54" s="90">
        <v>0.6</v>
      </c>
      <c r="E54" s="90" t="s">
        <v>92</v>
      </c>
      <c r="F54" s="91">
        <v>41650</v>
      </c>
      <c r="G54" s="92">
        <f t="shared" si="3"/>
        <v>24990</v>
      </c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  <c r="EO54" s="76"/>
      <c r="EP54" s="76"/>
      <c r="EQ54" s="76"/>
      <c r="ER54" s="76"/>
      <c r="ES54" s="76"/>
      <c r="ET54" s="76"/>
      <c r="EU54" s="76"/>
      <c r="EV54" s="76"/>
      <c r="EW54" s="76"/>
      <c r="EX54" s="76"/>
      <c r="EY54" s="76"/>
      <c r="EZ54" s="76"/>
      <c r="FA54" s="76"/>
      <c r="FB54" s="76"/>
      <c r="FC54" s="76"/>
      <c r="FD54" s="76"/>
      <c r="FE54" s="76"/>
      <c r="FF54" s="76"/>
      <c r="FG54" s="76"/>
      <c r="FH54" s="76"/>
      <c r="FI54" s="76"/>
      <c r="FJ54" s="76"/>
      <c r="FK54" s="76"/>
      <c r="FL54" s="76"/>
      <c r="FM54" s="76"/>
      <c r="FN54" s="76"/>
      <c r="FO54" s="76"/>
      <c r="FP54" s="76"/>
      <c r="FQ54" s="76"/>
      <c r="FR54" s="76"/>
      <c r="FS54" s="76"/>
      <c r="FT54" s="76"/>
      <c r="FU54" s="76"/>
      <c r="FV54" s="76"/>
      <c r="FW54" s="76"/>
      <c r="FX54" s="76"/>
      <c r="FY54" s="76"/>
      <c r="FZ54" s="76"/>
      <c r="GA54" s="76"/>
      <c r="GB54" s="76"/>
      <c r="GC54" s="76"/>
      <c r="GD54" s="76"/>
      <c r="GE54" s="76"/>
      <c r="GF54" s="76"/>
      <c r="GG54" s="76"/>
      <c r="GH54" s="76"/>
      <c r="GI54" s="76"/>
      <c r="GJ54" s="76"/>
      <c r="GK54" s="76"/>
      <c r="GL54" s="76"/>
      <c r="GM54" s="76"/>
      <c r="GN54" s="76"/>
      <c r="GO54" s="76"/>
      <c r="GP54" s="76"/>
      <c r="GQ54" s="76"/>
      <c r="GR54" s="76"/>
      <c r="GS54" s="76"/>
      <c r="GT54" s="76"/>
      <c r="GU54" s="76"/>
      <c r="GV54" s="76"/>
      <c r="GW54" s="76"/>
      <c r="GX54" s="76"/>
      <c r="GY54" s="76"/>
      <c r="GZ54" s="76"/>
      <c r="HA54" s="76"/>
      <c r="HB54" s="76"/>
      <c r="HC54" s="76"/>
      <c r="HD54" s="76"/>
      <c r="HE54" s="76"/>
      <c r="HF54" s="76"/>
      <c r="HG54" s="76"/>
      <c r="HH54" s="76"/>
      <c r="HI54" s="76"/>
      <c r="HJ54" s="76"/>
      <c r="HK54" s="76"/>
      <c r="HL54" s="76"/>
      <c r="HM54" s="76"/>
      <c r="HN54" s="76"/>
      <c r="HO54" s="76"/>
      <c r="HP54" s="76"/>
      <c r="HQ54" s="76"/>
      <c r="HR54" s="76"/>
      <c r="HS54" s="76"/>
      <c r="HT54" s="76"/>
      <c r="HU54" s="76"/>
      <c r="HV54" s="76"/>
      <c r="HW54" s="76"/>
      <c r="HX54" s="76"/>
      <c r="HY54" s="76"/>
      <c r="HZ54" s="76"/>
      <c r="IA54" s="76"/>
      <c r="IB54" s="76"/>
      <c r="IC54" s="76"/>
      <c r="ID54" s="76"/>
      <c r="IE54" s="76"/>
      <c r="IF54" s="76"/>
      <c r="IG54" s="76"/>
      <c r="IH54" s="76"/>
      <c r="II54" s="76"/>
      <c r="IJ54" s="76"/>
      <c r="IK54" s="76"/>
      <c r="IL54" s="76"/>
      <c r="IM54" s="76"/>
      <c r="IN54" s="76"/>
      <c r="IO54" s="76"/>
      <c r="IP54" s="76"/>
      <c r="IQ54" s="76"/>
      <c r="IR54" s="76"/>
      <c r="IS54" s="76"/>
      <c r="IT54" s="76"/>
      <c r="IU54" s="76"/>
    </row>
    <row r="55" spans="1:255" ht="11.25" customHeight="1" x14ac:dyDescent="0.25">
      <c r="B55" s="16" t="s">
        <v>26</v>
      </c>
      <c r="C55" s="17"/>
      <c r="D55" s="17"/>
      <c r="E55" s="17"/>
      <c r="F55" s="18"/>
      <c r="G55" s="19">
        <f>SUM(G45:G54)</f>
        <v>833656.5</v>
      </c>
    </row>
    <row r="56" spans="1:255" ht="11.25" customHeight="1" x14ac:dyDescent="0.25">
      <c r="B56" s="13"/>
      <c r="C56" s="14"/>
      <c r="D56" s="14"/>
      <c r="E56" s="20"/>
      <c r="F56" s="15"/>
      <c r="G56" s="15"/>
    </row>
    <row r="57" spans="1:255" ht="12" customHeight="1" x14ac:dyDescent="0.25">
      <c r="A57" s="5"/>
      <c r="B57" s="82" t="s">
        <v>27</v>
      </c>
      <c r="C57" s="83"/>
      <c r="D57" s="84"/>
      <c r="E57" s="84"/>
      <c r="F57" s="85"/>
      <c r="G57" s="86"/>
    </row>
    <row r="58" spans="1:255" ht="24" customHeight="1" x14ac:dyDescent="0.25">
      <c r="A58" s="5"/>
      <c r="B58" s="87" t="s">
        <v>28</v>
      </c>
      <c r="C58" s="88" t="s">
        <v>24</v>
      </c>
      <c r="D58" s="88" t="s">
        <v>25</v>
      </c>
      <c r="E58" s="87" t="s">
        <v>13</v>
      </c>
      <c r="F58" s="88" t="s">
        <v>14</v>
      </c>
      <c r="G58" s="87" t="s">
        <v>15</v>
      </c>
    </row>
    <row r="59" spans="1:255" s="77" customFormat="1" ht="25.5" x14ac:dyDescent="0.25">
      <c r="A59" s="73"/>
      <c r="B59" s="103" t="s">
        <v>100</v>
      </c>
      <c r="C59" s="90" t="s">
        <v>102</v>
      </c>
      <c r="D59" s="90">
        <v>500</v>
      </c>
      <c r="E59" s="90" t="s">
        <v>101</v>
      </c>
      <c r="F59" s="91">
        <v>1500</v>
      </c>
      <c r="G59" s="92">
        <f t="shared" ref="G59" si="4">+F59*D59</f>
        <v>750000</v>
      </c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6"/>
      <c r="DZ59" s="76"/>
      <c r="EA59" s="76"/>
      <c r="EB59" s="76"/>
      <c r="EC59" s="76"/>
      <c r="ED59" s="76"/>
      <c r="EE59" s="76"/>
      <c r="EF59" s="76"/>
      <c r="EG59" s="76"/>
      <c r="EH59" s="76"/>
      <c r="EI59" s="76"/>
      <c r="EJ59" s="76"/>
      <c r="EK59" s="76"/>
      <c r="EL59" s="76"/>
      <c r="EM59" s="76"/>
      <c r="EN59" s="76"/>
      <c r="EO59" s="76"/>
      <c r="EP59" s="76"/>
      <c r="EQ59" s="76"/>
      <c r="ER59" s="76"/>
      <c r="ES59" s="76"/>
      <c r="ET59" s="76"/>
      <c r="EU59" s="76"/>
      <c r="EV59" s="76"/>
      <c r="EW59" s="76"/>
      <c r="EX59" s="76"/>
      <c r="EY59" s="76"/>
      <c r="EZ59" s="76"/>
      <c r="FA59" s="76"/>
      <c r="FB59" s="76"/>
      <c r="FC59" s="76"/>
      <c r="FD59" s="76"/>
      <c r="FE59" s="76"/>
      <c r="FF59" s="76"/>
      <c r="FG59" s="76"/>
      <c r="FH59" s="76"/>
      <c r="FI59" s="76"/>
      <c r="FJ59" s="76"/>
      <c r="FK59" s="76"/>
      <c r="FL59" s="76"/>
      <c r="FM59" s="76"/>
      <c r="FN59" s="76"/>
      <c r="FO59" s="76"/>
      <c r="FP59" s="76"/>
      <c r="FQ59" s="76"/>
      <c r="FR59" s="76"/>
      <c r="FS59" s="76"/>
      <c r="FT59" s="76"/>
      <c r="FU59" s="76"/>
      <c r="FV59" s="76"/>
      <c r="FW59" s="76"/>
      <c r="FX59" s="76"/>
      <c r="FY59" s="76"/>
      <c r="FZ59" s="76"/>
      <c r="GA59" s="76"/>
      <c r="GB59" s="76"/>
      <c r="GC59" s="76"/>
      <c r="GD59" s="76"/>
      <c r="GE59" s="76"/>
      <c r="GF59" s="76"/>
      <c r="GG59" s="76"/>
      <c r="GH59" s="76"/>
      <c r="GI59" s="76"/>
      <c r="GJ59" s="76"/>
      <c r="GK59" s="76"/>
      <c r="GL59" s="76"/>
      <c r="GM59" s="76"/>
      <c r="GN59" s="76"/>
      <c r="GO59" s="76"/>
      <c r="GP59" s="76"/>
      <c r="GQ59" s="76"/>
      <c r="GR59" s="76"/>
      <c r="GS59" s="76"/>
      <c r="GT59" s="76"/>
      <c r="GU59" s="76"/>
      <c r="GV59" s="76"/>
      <c r="GW59" s="76"/>
      <c r="GX59" s="76"/>
      <c r="GY59" s="76"/>
      <c r="GZ59" s="76"/>
      <c r="HA59" s="76"/>
      <c r="HB59" s="76"/>
      <c r="HC59" s="76"/>
      <c r="HD59" s="76"/>
      <c r="HE59" s="76"/>
      <c r="HF59" s="76"/>
      <c r="HG59" s="76"/>
      <c r="HH59" s="76"/>
      <c r="HI59" s="76"/>
      <c r="HJ59" s="76"/>
      <c r="HK59" s="76"/>
      <c r="HL59" s="76"/>
      <c r="HM59" s="76"/>
      <c r="HN59" s="76"/>
      <c r="HO59" s="76"/>
      <c r="HP59" s="76"/>
      <c r="HQ59" s="76"/>
      <c r="HR59" s="76"/>
      <c r="HS59" s="76"/>
      <c r="HT59" s="76"/>
      <c r="HU59" s="76"/>
      <c r="HV59" s="76"/>
      <c r="HW59" s="76"/>
      <c r="HX59" s="76"/>
      <c r="HY59" s="76"/>
      <c r="HZ59" s="76"/>
      <c r="IA59" s="76"/>
      <c r="IB59" s="76"/>
      <c r="IC59" s="76"/>
      <c r="ID59" s="76"/>
      <c r="IE59" s="76"/>
      <c r="IF59" s="76"/>
      <c r="IG59" s="76"/>
      <c r="IH59" s="76"/>
      <c r="II59" s="76"/>
      <c r="IJ59" s="76"/>
      <c r="IK59" s="76"/>
      <c r="IL59" s="76"/>
      <c r="IM59" s="76"/>
      <c r="IN59" s="76"/>
      <c r="IO59" s="76"/>
      <c r="IP59" s="76"/>
      <c r="IQ59" s="76"/>
      <c r="IR59" s="76"/>
      <c r="IS59" s="76"/>
      <c r="IT59" s="76"/>
      <c r="IU59" s="76"/>
    </row>
    <row r="60" spans="1:255" ht="11.25" customHeight="1" x14ac:dyDescent="0.25">
      <c r="B60" s="16" t="s">
        <v>29</v>
      </c>
      <c r="C60" s="17"/>
      <c r="D60" s="17"/>
      <c r="E60" s="17"/>
      <c r="F60" s="18"/>
      <c r="G60" s="19">
        <f>SUM(G59:G59)</f>
        <v>750000</v>
      </c>
    </row>
    <row r="61" spans="1:255" ht="11.25" customHeight="1" x14ac:dyDescent="0.25">
      <c r="B61" s="36"/>
      <c r="C61" s="36"/>
      <c r="D61" s="36"/>
      <c r="E61" s="36"/>
      <c r="F61" s="37"/>
      <c r="G61" s="37"/>
    </row>
    <row r="62" spans="1:255" ht="11.25" customHeight="1" x14ac:dyDescent="0.25">
      <c r="B62" s="38" t="s">
        <v>30</v>
      </c>
      <c r="C62" s="39"/>
      <c r="D62" s="39"/>
      <c r="E62" s="39"/>
      <c r="F62" s="39"/>
      <c r="G62" s="40">
        <f>G24+G29+G41+G55+G60</f>
        <v>2520770.7400000002</v>
      </c>
    </row>
    <row r="63" spans="1:255" s="1" customFormat="1" ht="11.25" customHeight="1" x14ac:dyDescent="0.25">
      <c r="B63" s="41" t="s">
        <v>31</v>
      </c>
      <c r="C63" s="22"/>
      <c r="D63" s="22"/>
      <c r="E63" s="22"/>
      <c r="F63" s="22"/>
      <c r="G63" s="42">
        <f>G62*0.05</f>
        <v>126038.53700000001</v>
      </c>
    </row>
    <row r="64" spans="1:255" s="1" customFormat="1" ht="11.25" customHeight="1" x14ac:dyDescent="0.25">
      <c r="B64" s="43" t="s">
        <v>32</v>
      </c>
      <c r="C64" s="21"/>
      <c r="D64" s="21"/>
      <c r="E64" s="21"/>
      <c r="F64" s="21"/>
      <c r="G64" s="44">
        <f>G63+G62</f>
        <v>2646809.2770000002</v>
      </c>
    </row>
    <row r="65" spans="2:7" s="1" customFormat="1" ht="11.25" customHeight="1" x14ac:dyDescent="0.25">
      <c r="B65" s="41" t="s">
        <v>33</v>
      </c>
      <c r="C65" s="22"/>
      <c r="D65" s="22"/>
      <c r="E65" s="22"/>
      <c r="F65" s="22"/>
      <c r="G65" s="42">
        <f>G12</f>
        <v>3250000</v>
      </c>
    </row>
    <row r="66" spans="2:7" s="1" customFormat="1" ht="11.25" customHeight="1" x14ac:dyDescent="0.25">
      <c r="B66" s="45" t="s">
        <v>34</v>
      </c>
      <c r="C66" s="46"/>
      <c r="D66" s="46"/>
      <c r="E66" s="46"/>
      <c r="F66" s="46"/>
      <c r="G66" s="47">
        <f>G65-G64</f>
        <v>603190.72299999977</v>
      </c>
    </row>
    <row r="67" spans="2:7" s="1" customFormat="1" ht="11.25" customHeight="1" x14ac:dyDescent="0.25">
      <c r="B67" s="34" t="s">
        <v>35</v>
      </c>
      <c r="C67" s="35"/>
      <c r="D67" s="35"/>
      <c r="E67" s="35"/>
      <c r="F67" s="35"/>
      <c r="G67" s="30"/>
    </row>
    <row r="68" spans="2:7" s="1" customFormat="1" ht="11.25" customHeight="1" thickBot="1" x14ac:dyDescent="0.3">
      <c r="B68" s="48"/>
      <c r="C68" s="35"/>
      <c r="D68" s="35"/>
      <c r="E68" s="35"/>
      <c r="F68" s="35"/>
      <c r="G68" s="30"/>
    </row>
    <row r="69" spans="2:7" s="1" customFormat="1" ht="11.25" customHeight="1" x14ac:dyDescent="0.25">
      <c r="B69" s="93" t="s">
        <v>49</v>
      </c>
      <c r="C69" s="94"/>
      <c r="D69" s="94"/>
      <c r="E69" s="94"/>
      <c r="F69" s="95"/>
      <c r="G69" s="30"/>
    </row>
    <row r="70" spans="2:7" s="1" customFormat="1" ht="11.25" customHeight="1" x14ac:dyDescent="0.25">
      <c r="B70" s="121" t="s">
        <v>103</v>
      </c>
      <c r="C70" s="96"/>
      <c r="D70" s="96"/>
      <c r="E70" s="96"/>
      <c r="F70" s="97"/>
      <c r="G70" s="30"/>
    </row>
    <row r="71" spans="2:7" s="1" customFormat="1" ht="11.25" customHeight="1" x14ac:dyDescent="0.25">
      <c r="B71" s="121" t="s">
        <v>104</v>
      </c>
      <c r="C71" s="96"/>
      <c r="D71" s="96"/>
      <c r="E71" s="96"/>
      <c r="F71" s="97"/>
      <c r="G71" s="30"/>
    </row>
    <row r="72" spans="2:7" s="1" customFormat="1" ht="11.25" customHeight="1" x14ac:dyDescent="0.25">
      <c r="B72" s="121" t="s">
        <v>105</v>
      </c>
      <c r="C72" s="96"/>
      <c r="D72" s="96"/>
      <c r="E72" s="96"/>
      <c r="F72" s="97"/>
      <c r="G72" s="30"/>
    </row>
    <row r="73" spans="2:7" s="1" customFormat="1" ht="11.25" customHeight="1" x14ac:dyDescent="0.25">
      <c r="B73" s="121" t="s">
        <v>106</v>
      </c>
      <c r="C73" s="96"/>
      <c r="D73" s="96"/>
      <c r="E73" s="96"/>
      <c r="F73" s="97"/>
      <c r="G73" s="30"/>
    </row>
    <row r="74" spans="2:7" s="1" customFormat="1" ht="11.25" customHeight="1" x14ac:dyDescent="0.25">
      <c r="B74" s="121" t="s">
        <v>107</v>
      </c>
      <c r="C74" s="96"/>
      <c r="D74" s="96"/>
      <c r="E74" s="96"/>
      <c r="F74" s="97"/>
      <c r="G74" s="30"/>
    </row>
    <row r="75" spans="2:7" s="1" customFormat="1" ht="11.25" customHeight="1" x14ac:dyDescent="0.25">
      <c r="B75" s="121" t="s">
        <v>108</v>
      </c>
      <c r="C75" s="96"/>
      <c r="D75" s="96"/>
      <c r="E75" s="96"/>
      <c r="F75" s="97"/>
      <c r="G75" s="30"/>
    </row>
    <row r="76" spans="2:7" s="1" customFormat="1" ht="11.25" customHeight="1" thickBot="1" x14ac:dyDescent="0.3">
      <c r="B76" s="122" t="s">
        <v>109</v>
      </c>
      <c r="C76" s="98"/>
      <c r="D76" s="98"/>
      <c r="E76" s="98"/>
      <c r="F76" s="99"/>
      <c r="G76" s="30"/>
    </row>
    <row r="77" spans="2:7" s="1" customFormat="1" ht="11.25" customHeight="1" x14ac:dyDescent="0.25">
      <c r="B77" s="58"/>
      <c r="C77" s="32"/>
      <c r="D77" s="32"/>
      <c r="E77" s="32"/>
      <c r="F77" s="32"/>
      <c r="G77" s="30"/>
    </row>
    <row r="78" spans="2:7" s="1" customFormat="1" ht="11.25" customHeight="1" thickBot="1" x14ac:dyDescent="0.3">
      <c r="B78" s="112" t="s">
        <v>36</v>
      </c>
      <c r="C78" s="113"/>
      <c r="D78" s="57"/>
      <c r="E78" s="23"/>
      <c r="F78" s="23"/>
      <c r="G78" s="30"/>
    </row>
    <row r="79" spans="2:7" s="1" customFormat="1" ht="11.25" customHeight="1" x14ac:dyDescent="0.25">
      <c r="B79" s="50" t="s">
        <v>28</v>
      </c>
      <c r="C79" s="24" t="s">
        <v>37</v>
      </c>
      <c r="D79" s="51" t="s">
        <v>38</v>
      </c>
      <c r="E79" s="23"/>
      <c r="F79" s="23"/>
      <c r="G79" s="30"/>
    </row>
    <row r="80" spans="2:7" s="1" customFormat="1" ht="11.25" customHeight="1" x14ac:dyDescent="0.25">
      <c r="B80" s="52" t="s">
        <v>39</v>
      </c>
      <c r="C80" s="25">
        <f>+G24</f>
        <v>414000</v>
      </c>
      <c r="D80" s="53">
        <f>(C80/C86)</f>
        <v>0.15641474570817743</v>
      </c>
      <c r="E80" s="23"/>
      <c r="F80" s="23"/>
      <c r="G80" s="30"/>
    </row>
    <row r="81" spans="2:7" s="1" customFormat="1" ht="11.25" customHeight="1" x14ac:dyDescent="0.25">
      <c r="B81" s="52" t="s">
        <v>40</v>
      </c>
      <c r="C81" s="26">
        <v>0</v>
      </c>
      <c r="D81" s="53">
        <v>0</v>
      </c>
      <c r="E81" s="23"/>
      <c r="F81" s="23"/>
      <c r="G81" s="30"/>
    </row>
    <row r="82" spans="2:7" s="1" customFormat="1" ht="11.25" customHeight="1" x14ac:dyDescent="0.25">
      <c r="B82" s="52" t="s">
        <v>41</v>
      </c>
      <c r="C82" s="25">
        <f>+G41</f>
        <v>523114.24000000011</v>
      </c>
      <c r="D82" s="53">
        <f>(C82/C86)</f>
        <v>0.19763956721238288</v>
      </c>
      <c r="E82" s="23"/>
      <c r="F82" s="23"/>
      <c r="G82" s="30"/>
    </row>
    <row r="83" spans="2:7" s="1" customFormat="1" ht="11.25" customHeight="1" x14ac:dyDescent="0.25">
      <c r="B83" s="52" t="s">
        <v>23</v>
      </c>
      <c r="C83" s="25">
        <f>+G55</f>
        <v>833656.5</v>
      </c>
      <c r="D83" s="53">
        <f>(C83/C86)</f>
        <v>0.31496659288760681</v>
      </c>
      <c r="E83" s="23"/>
      <c r="F83" s="23"/>
      <c r="G83" s="30"/>
    </row>
    <row r="84" spans="2:7" s="1" customFormat="1" ht="11.25" customHeight="1" x14ac:dyDescent="0.25">
      <c r="B84" s="52" t="s">
        <v>42</v>
      </c>
      <c r="C84" s="27">
        <f>+G60</f>
        <v>750000</v>
      </c>
      <c r="D84" s="53">
        <f>(C84/C86)</f>
        <v>0.28336004657278518</v>
      </c>
      <c r="E84" s="29"/>
      <c r="F84" s="29"/>
      <c r="G84" s="30"/>
    </row>
    <row r="85" spans="2:7" s="1" customFormat="1" ht="11.25" customHeight="1" x14ac:dyDescent="0.25">
      <c r="B85" s="52" t="s">
        <v>43</v>
      </c>
      <c r="C85" s="27">
        <f>+G63</f>
        <v>126038.53700000001</v>
      </c>
      <c r="D85" s="53">
        <f>(C85/C86)</f>
        <v>4.7619047619047616E-2</v>
      </c>
      <c r="E85" s="29"/>
      <c r="F85" s="29"/>
      <c r="G85" s="30"/>
    </row>
    <row r="86" spans="2:7" s="1" customFormat="1" ht="11.25" customHeight="1" thickBot="1" x14ac:dyDescent="0.3">
      <c r="B86" s="54" t="s">
        <v>44</v>
      </c>
      <c r="C86" s="55">
        <f>SUM(C80:C85)</f>
        <v>2646809.2770000002</v>
      </c>
      <c r="D86" s="56">
        <f>SUM(D80:D85)</f>
        <v>1</v>
      </c>
      <c r="E86" s="29"/>
      <c r="F86" s="29"/>
      <c r="G86" s="30"/>
    </row>
    <row r="87" spans="2:7" s="1" customFormat="1" ht="11.25" customHeight="1" x14ac:dyDescent="0.25">
      <c r="B87" s="48"/>
      <c r="C87" s="35"/>
      <c r="D87" s="35"/>
      <c r="E87" s="35"/>
      <c r="F87" s="35"/>
      <c r="G87" s="30"/>
    </row>
    <row r="88" spans="2:7" s="1" customFormat="1" ht="11.25" customHeight="1" x14ac:dyDescent="0.25">
      <c r="B88" s="49"/>
      <c r="C88" s="35"/>
      <c r="D88" s="35"/>
      <c r="E88" s="35"/>
      <c r="F88" s="35"/>
      <c r="G88" s="30"/>
    </row>
    <row r="89" spans="2:7" s="1" customFormat="1" ht="11.25" customHeight="1" thickBot="1" x14ac:dyDescent="0.3">
      <c r="B89" s="61"/>
      <c r="C89" s="62" t="s">
        <v>62</v>
      </c>
      <c r="D89" s="63"/>
      <c r="E89" s="64"/>
      <c r="F89" s="28"/>
      <c r="G89" s="30"/>
    </row>
    <row r="90" spans="2:7" s="1" customFormat="1" ht="11.25" customHeight="1" x14ac:dyDescent="0.25">
      <c r="B90" s="65" t="s">
        <v>64</v>
      </c>
      <c r="C90" s="100">
        <v>400</v>
      </c>
      <c r="D90" s="100">
        <v>450</v>
      </c>
      <c r="E90" s="101">
        <v>500</v>
      </c>
      <c r="F90" s="60"/>
      <c r="G90" s="31"/>
    </row>
    <row r="91" spans="2:7" s="1" customFormat="1" ht="11.25" customHeight="1" thickBot="1" x14ac:dyDescent="0.3">
      <c r="B91" s="54" t="s">
        <v>63</v>
      </c>
      <c r="C91" s="71">
        <f>(G64/C90)</f>
        <v>6617.0231925000007</v>
      </c>
      <c r="D91" s="71">
        <f>(G64/D90)</f>
        <v>5881.7983933333335</v>
      </c>
      <c r="E91" s="72">
        <f>(G64/E90)</f>
        <v>5293.6185540000006</v>
      </c>
      <c r="F91" s="60"/>
      <c r="G91" s="31"/>
    </row>
    <row r="92" spans="2:7" s="1" customFormat="1" ht="11.25" customHeight="1" x14ac:dyDescent="0.25">
      <c r="B92" s="59" t="s">
        <v>45</v>
      </c>
      <c r="C92" s="32"/>
      <c r="D92" s="32"/>
      <c r="E92" s="32"/>
      <c r="F92" s="32"/>
      <c r="G92" s="32"/>
    </row>
  </sheetData>
  <mergeCells count="9">
    <mergeCell ref="E15:F15"/>
    <mergeCell ref="B17:G17"/>
    <mergeCell ref="B78:C78"/>
    <mergeCell ref="E9:F9"/>
    <mergeCell ref="E10:F10"/>
    <mergeCell ref="E11:F11"/>
    <mergeCell ref="E12:F12"/>
    <mergeCell ref="E13:F13"/>
    <mergeCell ref="E14:F14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ESTABLECIMIENTO ALFALFA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dcterms:created xsi:type="dcterms:W3CDTF">2020-11-27T12:49:26Z</dcterms:created>
  <dcterms:modified xsi:type="dcterms:W3CDTF">2023-02-14T17:27:28Z</dcterms:modified>
</cp:coreProperties>
</file>