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25200" windowHeight="11385"/>
  </bookViews>
  <sheets>
    <sheet name="ESTABLECIMIENTO ALFALF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2" l="1"/>
  <c r="G52" i="2"/>
  <c r="F51" i="2"/>
  <c r="G38" i="2"/>
  <c r="G37" i="2"/>
  <c r="G36" i="2"/>
  <c r="G35" i="2"/>
  <c r="G34" i="2"/>
  <c r="G22" i="2"/>
  <c r="G23" i="2"/>
  <c r="G21" i="2"/>
  <c r="G24" i="2" s="1"/>
  <c r="G12" i="2"/>
  <c r="G51" i="2" l="1"/>
  <c r="G40" i="2"/>
  <c r="G39" i="2"/>
  <c r="G33" i="2"/>
  <c r="G59" i="2"/>
  <c r="G60" i="2" s="1"/>
  <c r="C84" i="2" s="1"/>
  <c r="G49" i="2"/>
  <c r="G48" i="2"/>
  <c r="G46" i="2"/>
  <c r="G29" i="2"/>
  <c r="G65" i="2"/>
  <c r="G41" i="2" l="1"/>
  <c r="C82" i="2" s="1"/>
  <c r="C80" i="2"/>
  <c r="G55" i="2"/>
  <c r="C83" i="2" s="1"/>
  <c r="G62" i="2" l="1"/>
  <c r="G63" i="2" s="1"/>
  <c r="G64" i="2" s="1"/>
  <c r="C85" i="2" l="1"/>
  <c r="C86" i="2" s="1"/>
  <c r="E91" i="2"/>
  <c r="D91" i="2"/>
  <c r="C91" i="2"/>
  <c r="G66" i="2"/>
  <c r="D82" i="2" l="1"/>
  <c r="D84" i="2"/>
  <c r="D83" i="2"/>
  <c r="D80" i="2"/>
  <c r="D85" i="2"/>
  <c r="D86" i="2" l="1"/>
</calcChain>
</file>

<file path=xl/sharedStrings.xml><?xml version="1.0" encoding="utf-8"?>
<sst xmlns="http://schemas.openxmlformats.org/spreadsheetml/2006/main" count="152" uniqueCount="110">
  <si>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</si>
  <si>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</si>
  <si>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</si>
  <si>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</si>
  <si>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</si>
  <si>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</si>
  <si>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</si>
  <si>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</si>
  <si>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</si>
  <si>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</si>
  <si>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</si>
  <si>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</si>
  <si>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</si>
  <si>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</si>
  <si>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</si>
  <si>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</si>
  <si>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</si>
  <si>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</si>
  <si>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</si>
  <si>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</si>
  <si>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</si>
  <si>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</si>
  <si>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</si>
  <si>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</si>
  <si>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</si>
  <si>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</si>
  <si>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</si>
  <si>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</si>
  <si>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</si>
  <si>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</si>
  <si>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</si>
  <si>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</si>
  <si>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</si>
  <si>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</si>
  <si>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</si>
  <si>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</si>
  <si>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</si>
  <si>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</si>
  <si>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</si>
  <si>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</si>
  <si>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</si>
  <si>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</si>
  <si>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</si>
  <si>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</si>
  <si>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</si>
  <si>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</si>
  <si>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</si>
  <si>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</si>
  <si>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</si>
  <si>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</si>
  <si>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Medio</t>
  </si>
  <si>
    <t>COSTOS DIRECTOS DE PRODUCCION POR HECTAREA (Incluye IVA)</t>
  </si>
  <si>
    <t>Aradura</t>
  </si>
  <si>
    <t>JM</t>
  </si>
  <si>
    <t>FERTILIZANTES</t>
  </si>
  <si>
    <t>kg</t>
  </si>
  <si>
    <t>Superfosfato triple</t>
  </si>
  <si>
    <t>lt</t>
  </si>
  <si>
    <t>INSECTICIDAS</t>
  </si>
  <si>
    <t>SEMILLA</t>
  </si>
  <si>
    <t>Semilla</t>
  </si>
  <si>
    <t>HERBICIDAS</t>
  </si>
  <si>
    <t>ESCENARIOS COSTO UNITARIO  ($/qq)</t>
  </si>
  <si>
    <t>Costo unitario ($/qq) (*)</t>
  </si>
  <si>
    <t>Rendimiento (qq/hà)</t>
  </si>
  <si>
    <t>Septiembre</t>
  </si>
  <si>
    <t>Marzo</t>
  </si>
  <si>
    <t>Lt</t>
  </si>
  <si>
    <t>ESTABLECIMIENTO ALFALFA</t>
  </si>
  <si>
    <t>WL 903</t>
  </si>
  <si>
    <t>B. O'Higgins</t>
  </si>
  <si>
    <t>Rancagua</t>
  </si>
  <si>
    <t>RANCAGUA / Todas</t>
  </si>
  <si>
    <t xml:space="preserve">Abril </t>
  </si>
  <si>
    <t>Local</t>
  </si>
  <si>
    <t>Noviembre-Marzol</t>
  </si>
  <si>
    <t>SEQUIA</t>
  </si>
  <si>
    <t>RENDIMIENTO Fardos/ha)</t>
  </si>
  <si>
    <t>PRECIO ESPERADO ($/fardo)</t>
  </si>
  <si>
    <t>Riegos</t>
  </si>
  <si>
    <t>Oct -Mar</t>
  </si>
  <si>
    <t>Recoleccion</t>
  </si>
  <si>
    <t>Dic - Abril</t>
  </si>
  <si>
    <t>Descarga en Bodega</t>
  </si>
  <si>
    <t>Subsolado</t>
  </si>
  <si>
    <t>Agosto</t>
  </si>
  <si>
    <t>Rastrajes (2)</t>
  </si>
  <si>
    <t>Nivelación</t>
  </si>
  <si>
    <t>Agosto-Sept</t>
  </si>
  <si>
    <t>Siembra</t>
  </si>
  <si>
    <t>Aplic. Agroquimico</t>
  </si>
  <si>
    <t>octubre</t>
  </si>
  <si>
    <t>noviembre</t>
  </si>
  <si>
    <t>Recolección.</t>
  </si>
  <si>
    <t>Diciembre-Abril</t>
  </si>
  <si>
    <t>Muriato de Potasio</t>
  </si>
  <si>
    <t>Preside 80 wg</t>
  </si>
  <si>
    <t>gr</t>
  </si>
  <si>
    <t>Centurion Super</t>
  </si>
  <si>
    <t>Karate Zeon 50 CS</t>
  </si>
  <si>
    <t>Servicio Siega, rastrillado y enfardadura</t>
  </si>
  <si>
    <t>Nov -dic- ene-feb-mar</t>
  </si>
  <si>
    <t>Un</t>
  </si>
  <si>
    <t>1. Precios de insumos y productos se expresan con IVA.</t>
  </si>
  <si>
    <t>2.  Precio de Insumos corresponde a  precios  colocados en el predio del agricultor.</t>
  </si>
  <si>
    <t>3. Precio esperado por ventas corresponde a precio colocado en el domicilio del agricultor.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</si>
  <si>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</si>
  <si>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</si>
  <si>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</si>
  <si>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Semilla Pelletizada, 20 kg x hectarea.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</si>
</sst>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1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2" fillId="0" borderId="55" xfId="0" applyFont="1" applyFill="1" applyBorder="1" applyAlignment="1">
      <alignment horizontal="right"/>
    </xf>
    <xf numFmtId="0" fontId="3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/>
    </xf>
    <xf numFmtId="168" fontId="22" fillId="0" borderId="55" xfId="8" applyNumberFormat="1" applyFont="1" applyFill="1" applyBorder="1" applyAlignment="1">
      <alignment horizontal="right"/>
    </xf>
    <xf numFmtId="0" fontId="22" fillId="0" borderId="55" xfId="0" applyFont="1" applyFill="1" applyBorder="1" applyAlignment="1">
      <alignment horizontal="right" wrapText="1"/>
    </xf>
    <xf numFmtId="3" fontId="22" fillId="0" borderId="55" xfId="0" applyNumberFormat="1" applyFont="1" applyFill="1" applyBorder="1" applyAlignment="1">
      <alignment horizontal="right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17" fontId="22" fillId="0" borderId="55" xfId="0" applyNumberFormat="1" applyFont="1" applyFill="1" applyBorder="1" applyAlignment="1">
      <alignment horizontal="right" wrapText="1"/>
    </xf>
    <xf numFmtId="49" fontId="3" fillId="2" borderId="41" xfId="0" applyNumberFormat="1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5738812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20" zoomScaleNormal="120" workbookViewId="0">
      <selection activeCell="H86" sqref="H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855468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7" t="s">
        <v>68</v>
      </c>
      <c r="D9" s="75"/>
      <c r="E9" s="114" t="s">
        <v>77</v>
      </c>
      <c r="F9" s="115"/>
      <c r="G9" s="105">
        <v>500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5" t="s">
        <v>69</v>
      </c>
      <c r="D10" s="75"/>
      <c r="E10" s="116" t="s">
        <v>2</v>
      </c>
      <c r="F10" s="117"/>
      <c r="G10" s="105" t="s">
        <v>73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5" t="s">
        <v>50</v>
      </c>
      <c r="D11" s="75"/>
      <c r="E11" s="116" t="s">
        <v>78</v>
      </c>
      <c r="F11" s="117"/>
      <c r="G11" s="105">
        <v>6500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5" t="s">
        <v>70</v>
      </c>
      <c r="D12" s="75"/>
      <c r="E12" s="118" t="s">
        <v>3</v>
      </c>
      <c r="F12" s="119"/>
      <c r="G12" s="105">
        <f>+G11*G9</f>
        <v>3250000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6" t="s">
        <v>71</v>
      </c>
      <c r="D13" s="75"/>
      <c r="E13" s="116" t="s">
        <v>4</v>
      </c>
      <c r="F13" s="117"/>
      <c r="G13" s="105" t="s">
        <v>74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2" t="s">
        <v>72</v>
      </c>
      <c r="D14" s="75"/>
      <c r="E14" s="116" t="s">
        <v>6</v>
      </c>
      <c r="F14" s="117"/>
      <c r="G14" s="105" t="s">
        <v>75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20">
        <v>44927</v>
      </c>
      <c r="D15" s="75"/>
      <c r="E15" s="108" t="s">
        <v>8</v>
      </c>
      <c r="F15" s="109"/>
      <c r="G15" s="105" t="s">
        <v>76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0" t="s">
        <v>51</v>
      </c>
      <c r="C17" s="111"/>
      <c r="D17" s="111"/>
      <c r="E17" s="111"/>
      <c r="F17" s="111"/>
      <c r="G17" s="11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79</v>
      </c>
      <c r="C21" s="90" t="s">
        <v>16</v>
      </c>
      <c r="D21" s="90">
        <v>10</v>
      </c>
      <c r="E21" s="90" t="s">
        <v>80</v>
      </c>
      <c r="F21" s="91">
        <v>23000</v>
      </c>
      <c r="G21" s="92">
        <f>+D21*F21</f>
        <v>230000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12" customHeight="1" x14ac:dyDescent="0.25">
      <c r="A22" s="73"/>
      <c r="B22" s="89" t="s">
        <v>81</v>
      </c>
      <c r="C22" s="90" t="s">
        <v>16</v>
      </c>
      <c r="D22" s="90">
        <v>4</v>
      </c>
      <c r="E22" s="90" t="s">
        <v>82</v>
      </c>
      <c r="F22" s="91">
        <v>23000</v>
      </c>
      <c r="G22" s="92">
        <f t="shared" ref="G22:G23" si="0">+D22*F22</f>
        <v>92000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83</v>
      </c>
      <c r="C23" s="90" t="s">
        <v>16</v>
      </c>
      <c r="D23" s="90">
        <v>4</v>
      </c>
      <c r="E23" s="90" t="s">
        <v>82</v>
      </c>
      <c r="F23" s="91">
        <v>23000</v>
      </c>
      <c r="G23" s="92">
        <f t="shared" si="0"/>
        <v>92000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ht="11.25" customHeight="1" x14ac:dyDescent="0.25">
      <c r="B24" s="16" t="s">
        <v>17</v>
      </c>
      <c r="C24" s="17"/>
      <c r="D24" s="17"/>
      <c r="E24" s="17"/>
      <c r="F24" s="18"/>
      <c r="G24" s="19">
        <f>SUM(G21:G23)</f>
        <v>414000</v>
      </c>
    </row>
    <row r="25" spans="1:255" ht="15.75" customHeight="1" x14ac:dyDescent="0.25">
      <c r="A25" s="5"/>
      <c r="B25" s="13"/>
      <c r="C25" s="14"/>
      <c r="D25" s="14"/>
      <c r="E25" s="14"/>
      <c r="F25" s="15"/>
      <c r="G25" s="15"/>
      <c r="K25" s="66"/>
    </row>
    <row r="26" spans="1:255" ht="12" customHeight="1" x14ac:dyDescent="0.25">
      <c r="A26" s="5"/>
      <c r="B26" s="82" t="s">
        <v>18</v>
      </c>
      <c r="C26" s="83"/>
      <c r="D26" s="84"/>
      <c r="E26" s="84"/>
      <c r="F26" s="85"/>
      <c r="G26" s="86"/>
    </row>
    <row r="27" spans="1:255" ht="24" customHeight="1" x14ac:dyDescent="0.25">
      <c r="A27" s="5"/>
      <c r="B27" s="87" t="s">
        <v>10</v>
      </c>
      <c r="C27" s="88" t="s">
        <v>11</v>
      </c>
      <c r="D27" s="88" t="s">
        <v>12</v>
      </c>
      <c r="E27" s="87" t="s">
        <v>13</v>
      </c>
      <c r="F27" s="88" t="s">
        <v>14</v>
      </c>
      <c r="G27" s="87" t="s">
        <v>15</v>
      </c>
    </row>
    <row r="28" spans="1:255" s="77" customFormat="1" ht="12" customHeight="1" x14ac:dyDescent="0.25">
      <c r="A28" s="73"/>
      <c r="B28" s="89"/>
      <c r="C28" s="90"/>
      <c r="D28" s="90"/>
      <c r="E28" s="90"/>
      <c r="F28" s="91"/>
      <c r="G28" s="92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ht="11.25" customHeight="1" x14ac:dyDescent="0.25">
      <c r="B29" s="16" t="s">
        <v>19</v>
      </c>
      <c r="C29" s="17"/>
      <c r="D29" s="17"/>
      <c r="E29" s="17"/>
      <c r="F29" s="18"/>
      <c r="G29" s="19">
        <f>SUM(G28)</f>
        <v>0</v>
      </c>
    </row>
    <row r="30" spans="1:255" ht="15.75" customHeight="1" x14ac:dyDescent="0.25">
      <c r="A30" s="5"/>
      <c r="B30" s="13"/>
      <c r="C30" s="14"/>
      <c r="D30" s="14"/>
      <c r="E30" s="14"/>
      <c r="F30" s="15"/>
      <c r="G30" s="15"/>
      <c r="K30" s="66"/>
    </row>
    <row r="31" spans="1:255" ht="12" customHeight="1" x14ac:dyDescent="0.25">
      <c r="A31" s="5"/>
      <c r="B31" s="82" t="s">
        <v>20</v>
      </c>
      <c r="C31" s="83"/>
      <c r="D31" s="84"/>
      <c r="E31" s="84"/>
      <c r="F31" s="85"/>
      <c r="G31" s="86"/>
    </row>
    <row r="32" spans="1:255" ht="24" customHeight="1" x14ac:dyDescent="0.25">
      <c r="A32" s="5"/>
      <c r="B32" s="87" t="s">
        <v>10</v>
      </c>
      <c r="C32" s="88" t="s">
        <v>11</v>
      </c>
      <c r="D32" s="88" t="s">
        <v>12</v>
      </c>
      <c r="E32" s="87" t="s">
        <v>13</v>
      </c>
      <c r="F32" s="88" t="s">
        <v>14</v>
      </c>
      <c r="G32" s="87" t="s">
        <v>15</v>
      </c>
    </row>
    <row r="33" spans="1:255" s="77" customFormat="1" ht="12" customHeight="1" x14ac:dyDescent="0.25">
      <c r="A33" s="73"/>
      <c r="B33" s="89" t="s">
        <v>84</v>
      </c>
      <c r="C33" s="90" t="s">
        <v>53</v>
      </c>
      <c r="D33" s="90">
        <v>0.25</v>
      </c>
      <c r="E33" s="90" t="s">
        <v>66</v>
      </c>
      <c r="F33" s="91">
        <v>418880.00000000006</v>
      </c>
      <c r="G33" s="92">
        <f t="shared" ref="G33:G40" si="1">+F33*D33</f>
        <v>104720.00000000001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52</v>
      </c>
      <c r="C34" s="90" t="s">
        <v>53</v>
      </c>
      <c r="D34" s="90">
        <v>0.25</v>
      </c>
      <c r="E34" s="90" t="s">
        <v>85</v>
      </c>
      <c r="F34" s="91">
        <v>392700.00000000006</v>
      </c>
      <c r="G34" s="92">
        <f t="shared" ref="G34:G38" si="2">+F34*D34</f>
        <v>98175.000000000015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86</v>
      </c>
      <c r="C35" s="90" t="s">
        <v>53</v>
      </c>
      <c r="D35" s="90">
        <v>0.26</v>
      </c>
      <c r="E35" s="90" t="s">
        <v>85</v>
      </c>
      <c r="F35" s="91">
        <v>366520.00000000006</v>
      </c>
      <c r="G35" s="92">
        <f t="shared" si="2"/>
        <v>95295.200000000012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87</v>
      </c>
      <c r="C36" s="90" t="s">
        <v>53</v>
      </c>
      <c r="D36" s="90">
        <v>0.2</v>
      </c>
      <c r="E36" s="90" t="s">
        <v>88</v>
      </c>
      <c r="F36" s="91">
        <v>229350.00000000003</v>
      </c>
      <c r="G36" s="92">
        <f t="shared" si="2"/>
        <v>45870.000000000007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89</v>
      </c>
      <c r="C37" s="90" t="s">
        <v>53</v>
      </c>
      <c r="D37" s="90">
        <v>0.1</v>
      </c>
      <c r="E37" s="90" t="s">
        <v>65</v>
      </c>
      <c r="F37" s="91">
        <v>458150.00000000006</v>
      </c>
      <c r="G37" s="92">
        <f t="shared" si="2"/>
        <v>45815.000000000007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90</v>
      </c>
      <c r="C38" s="90" t="s">
        <v>53</v>
      </c>
      <c r="D38" s="90">
        <v>0.06</v>
      </c>
      <c r="E38" s="90" t="s">
        <v>91</v>
      </c>
      <c r="F38" s="91">
        <v>376992.00000000006</v>
      </c>
      <c r="G38" s="92">
        <f t="shared" si="2"/>
        <v>22619.520000000004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90</v>
      </c>
      <c r="C39" s="90" t="s">
        <v>53</v>
      </c>
      <c r="D39" s="90">
        <v>0.06</v>
      </c>
      <c r="E39" s="90" t="s">
        <v>92</v>
      </c>
      <c r="F39" s="91">
        <v>376992.00000000006</v>
      </c>
      <c r="G39" s="92">
        <f t="shared" si="1"/>
        <v>22619.520000000004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93</v>
      </c>
      <c r="C40" s="90" t="s">
        <v>53</v>
      </c>
      <c r="D40" s="90">
        <v>1</v>
      </c>
      <c r="E40" s="90" t="s">
        <v>94</v>
      </c>
      <c r="F40" s="91">
        <v>88000</v>
      </c>
      <c r="G40" s="92">
        <f t="shared" si="1"/>
        <v>88000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ht="12" customHeight="1" x14ac:dyDescent="0.25">
      <c r="A41" s="33"/>
      <c r="B41" s="67" t="s">
        <v>21</v>
      </c>
      <c r="C41" s="68"/>
      <c r="D41" s="68"/>
      <c r="E41" s="68"/>
      <c r="F41" s="69"/>
      <c r="G41" s="70">
        <f>SUM(G33:G40)</f>
        <v>523114.24000000011</v>
      </c>
    </row>
    <row r="42" spans="1:255" ht="12" customHeight="1" x14ac:dyDescent="0.25">
      <c r="A42" s="33"/>
      <c r="B42" s="13"/>
      <c r="C42" s="14"/>
      <c r="D42" s="14"/>
      <c r="E42" s="14"/>
      <c r="F42" s="15"/>
      <c r="G42" s="15"/>
    </row>
    <row r="43" spans="1:255" ht="12" customHeight="1" x14ac:dyDescent="0.25">
      <c r="A43" s="5"/>
      <c r="B43" s="82" t="s">
        <v>22</v>
      </c>
      <c r="C43" s="83"/>
      <c r="D43" s="84"/>
      <c r="E43" s="84"/>
      <c r="F43" s="85"/>
      <c r="G43" s="86"/>
    </row>
    <row r="44" spans="1:255" ht="24" customHeight="1" x14ac:dyDescent="0.25">
      <c r="A44" s="5"/>
      <c r="B44" s="87" t="s">
        <v>23</v>
      </c>
      <c r="C44" s="88" t="s">
        <v>24</v>
      </c>
      <c r="D44" s="88" t="s">
        <v>25</v>
      </c>
      <c r="E44" s="87" t="s">
        <v>13</v>
      </c>
      <c r="F44" s="88" t="s">
        <v>14</v>
      </c>
      <c r="G44" s="87" t="s">
        <v>15</v>
      </c>
    </row>
    <row r="45" spans="1:255" s="77" customFormat="1" ht="12" customHeight="1" x14ac:dyDescent="0.25">
      <c r="A45" s="73"/>
      <c r="B45" s="104" t="s">
        <v>59</v>
      </c>
      <c r="C45" s="90"/>
      <c r="D45" s="90"/>
      <c r="E45" s="90"/>
      <c r="F45" s="91"/>
      <c r="G45" s="92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s="77" customFormat="1" ht="12" customHeight="1" x14ac:dyDescent="0.25">
      <c r="A46" s="73"/>
      <c r="B46" s="89" t="s">
        <v>60</v>
      </c>
      <c r="C46" s="90" t="s">
        <v>55</v>
      </c>
      <c r="D46" s="90">
        <v>20</v>
      </c>
      <c r="E46" s="90" t="s">
        <v>65</v>
      </c>
      <c r="F46" s="91">
        <v>11305</v>
      </c>
      <c r="G46" s="92">
        <f t="shared" ref="G46:G54" si="3">+F46*D46</f>
        <v>226100</v>
      </c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s="77" customFormat="1" ht="12" customHeight="1" x14ac:dyDescent="0.25">
      <c r="A47" s="73"/>
      <c r="B47" s="104" t="s">
        <v>54</v>
      </c>
      <c r="C47" s="90"/>
      <c r="D47" s="90"/>
      <c r="E47" s="90"/>
      <c r="F47" s="91"/>
      <c r="G47" s="92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s="77" customFormat="1" ht="12" customHeight="1" x14ac:dyDescent="0.25">
      <c r="A48" s="73"/>
      <c r="B48" s="89" t="s">
        <v>95</v>
      </c>
      <c r="C48" s="90" t="s">
        <v>55</v>
      </c>
      <c r="D48" s="90">
        <v>150</v>
      </c>
      <c r="E48" s="90" t="s">
        <v>65</v>
      </c>
      <c r="F48" s="91">
        <v>1371</v>
      </c>
      <c r="G48" s="92">
        <f t="shared" si="3"/>
        <v>205650</v>
      </c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s="77" customFormat="1" ht="12" customHeight="1" x14ac:dyDescent="0.25">
      <c r="A49" s="73"/>
      <c r="B49" s="89" t="s">
        <v>56</v>
      </c>
      <c r="C49" s="90" t="s">
        <v>55</v>
      </c>
      <c r="D49" s="90">
        <v>250</v>
      </c>
      <c r="E49" s="90" t="s">
        <v>65</v>
      </c>
      <c r="F49" s="91">
        <v>1183</v>
      </c>
      <c r="G49" s="92">
        <f t="shared" si="3"/>
        <v>295750</v>
      </c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s="77" customFormat="1" ht="12" customHeight="1" x14ac:dyDescent="0.25">
      <c r="A50" s="73"/>
      <c r="B50" s="104" t="s">
        <v>61</v>
      </c>
      <c r="C50" s="90"/>
      <c r="D50" s="90"/>
      <c r="E50" s="90"/>
      <c r="F50" s="91"/>
      <c r="G50" s="92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s="77" customFormat="1" ht="12" customHeight="1" x14ac:dyDescent="0.25">
      <c r="A51" s="73"/>
      <c r="B51" s="89" t="s">
        <v>96</v>
      </c>
      <c r="C51" s="90" t="s">
        <v>97</v>
      </c>
      <c r="D51" s="90">
        <v>50</v>
      </c>
      <c r="E51" s="90" t="s">
        <v>65</v>
      </c>
      <c r="F51" s="91">
        <f>155890/200</f>
        <v>779.45</v>
      </c>
      <c r="G51" s="92">
        <f t="shared" si="3"/>
        <v>38972.5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s="77" customFormat="1" ht="12" customHeight="1" x14ac:dyDescent="0.25">
      <c r="A52" s="73"/>
      <c r="B52" s="89" t="s">
        <v>98</v>
      </c>
      <c r="C52" s="90" t="s">
        <v>67</v>
      </c>
      <c r="D52" s="90">
        <v>1</v>
      </c>
      <c r="E52" s="90" t="s">
        <v>92</v>
      </c>
      <c r="F52" s="91">
        <v>42194</v>
      </c>
      <c r="G52" s="92">
        <f t="shared" si="3"/>
        <v>42194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104" t="s">
        <v>58</v>
      </c>
      <c r="C53" s="90"/>
      <c r="D53" s="90"/>
      <c r="E53" s="90"/>
      <c r="F53" s="91"/>
      <c r="G53" s="92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99</v>
      </c>
      <c r="C54" s="90" t="s">
        <v>57</v>
      </c>
      <c r="D54" s="90">
        <v>0.6</v>
      </c>
      <c r="E54" s="90" t="s">
        <v>92</v>
      </c>
      <c r="F54" s="91">
        <v>41650</v>
      </c>
      <c r="G54" s="92">
        <f t="shared" si="3"/>
        <v>24990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ht="11.25" customHeight="1" x14ac:dyDescent="0.25">
      <c r="B55" s="16" t="s">
        <v>26</v>
      </c>
      <c r="C55" s="17"/>
      <c r="D55" s="17"/>
      <c r="E55" s="17"/>
      <c r="F55" s="18"/>
      <c r="G55" s="19">
        <f>SUM(G45:G54)</f>
        <v>833656.5</v>
      </c>
    </row>
    <row r="56" spans="1:255" ht="11.25" customHeight="1" x14ac:dyDescent="0.25">
      <c r="B56" s="13"/>
      <c r="C56" s="14"/>
      <c r="D56" s="14"/>
      <c r="E56" s="20"/>
      <c r="F56" s="15"/>
      <c r="G56" s="15"/>
    </row>
    <row r="57" spans="1:255" ht="12" customHeight="1" x14ac:dyDescent="0.25">
      <c r="A57" s="5"/>
      <c r="B57" s="82" t="s">
        <v>27</v>
      </c>
      <c r="C57" s="83"/>
      <c r="D57" s="84"/>
      <c r="E57" s="84"/>
      <c r="F57" s="85"/>
      <c r="G57" s="86"/>
    </row>
    <row r="58" spans="1:255" ht="24" customHeight="1" x14ac:dyDescent="0.25">
      <c r="A58" s="5"/>
      <c r="B58" s="87" t="s">
        <v>28</v>
      </c>
      <c r="C58" s="88" t="s">
        <v>24</v>
      </c>
      <c r="D58" s="88" t="s">
        <v>25</v>
      </c>
      <c r="E58" s="87" t="s">
        <v>13</v>
      </c>
      <c r="F58" s="88" t="s">
        <v>14</v>
      </c>
      <c r="G58" s="87" t="s">
        <v>15</v>
      </c>
    </row>
    <row r="59" spans="1:255" s="77" customFormat="1" ht="25.5" x14ac:dyDescent="0.25">
      <c r="A59" s="73"/>
      <c r="B59" s="103" t="s">
        <v>100</v>
      </c>
      <c r="C59" s="90" t="s">
        <v>102</v>
      </c>
      <c r="D59" s="90">
        <v>500</v>
      </c>
      <c r="E59" s="90" t="s">
        <v>101</v>
      </c>
      <c r="F59" s="91">
        <v>1500</v>
      </c>
      <c r="G59" s="92">
        <f t="shared" ref="G59" si="4">+F59*D59</f>
        <v>750000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ht="11.25" customHeight="1" x14ac:dyDescent="0.25">
      <c r="B60" s="16" t="s">
        <v>29</v>
      </c>
      <c r="C60" s="17"/>
      <c r="D60" s="17"/>
      <c r="E60" s="17"/>
      <c r="F60" s="18"/>
      <c r="G60" s="19">
        <f>SUM(G59:G59)</f>
        <v>750000</v>
      </c>
    </row>
    <row r="61" spans="1:255" ht="11.25" customHeight="1" x14ac:dyDescent="0.25">
      <c r="B61" s="36"/>
      <c r="C61" s="36"/>
      <c r="D61" s="36"/>
      <c r="E61" s="36"/>
      <c r="F61" s="37"/>
      <c r="G61" s="37"/>
    </row>
    <row r="62" spans="1:255" ht="11.25" customHeight="1" x14ac:dyDescent="0.25">
      <c r="B62" s="38" t="s">
        <v>30</v>
      </c>
      <c r="C62" s="39"/>
      <c r="D62" s="39"/>
      <c r="E62" s="39"/>
      <c r="F62" s="39"/>
      <c r="G62" s="40">
        <f>G24+G29+G41+G55+G60</f>
        <v>2520770.7400000002</v>
      </c>
    </row>
    <row r="63" spans="1:255" s="1" customFormat="1" ht="11.25" customHeight="1" x14ac:dyDescent="0.25">
      <c r="B63" s="41" t="s">
        <v>31</v>
      </c>
      <c r="C63" s="22"/>
      <c r="D63" s="22"/>
      <c r="E63" s="22"/>
      <c r="F63" s="22"/>
      <c r="G63" s="42">
        <f>G62*0.05</f>
        <v>126038.53700000001</v>
      </c>
    </row>
    <row r="64" spans="1:255" s="1" customFormat="1" ht="11.25" customHeight="1" x14ac:dyDescent="0.25">
      <c r="B64" s="43" t="s">
        <v>32</v>
      </c>
      <c r="C64" s="21"/>
      <c r="D64" s="21"/>
      <c r="E64" s="21"/>
      <c r="F64" s="21"/>
      <c r="G64" s="44">
        <f>G63+G62</f>
        <v>2646809.2770000002</v>
      </c>
    </row>
    <row r="65" spans="2:7" s="1" customFormat="1" ht="11.25" customHeight="1" x14ac:dyDescent="0.25">
      <c r="B65" s="41" t="s">
        <v>33</v>
      </c>
      <c r="C65" s="22"/>
      <c r="D65" s="22"/>
      <c r="E65" s="22"/>
      <c r="F65" s="22"/>
      <c r="G65" s="42">
        <f>G12</f>
        <v>3250000</v>
      </c>
    </row>
    <row r="66" spans="2:7" s="1" customFormat="1" ht="11.25" customHeight="1" x14ac:dyDescent="0.25">
      <c r="B66" s="45" t="s">
        <v>34</v>
      </c>
      <c r="C66" s="46"/>
      <c r="D66" s="46"/>
      <c r="E66" s="46"/>
      <c r="F66" s="46"/>
      <c r="G66" s="47">
        <f>G65-G64</f>
        <v>603190.72299999977</v>
      </c>
    </row>
    <row r="67" spans="2:7" s="1" customFormat="1" ht="11.25" customHeight="1" x14ac:dyDescent="0.25">
      <c r="B67" s="34" t="s">
        <v>35</v>
      </c>
      <c r="C67" s="35"/>
      <c r="D67" s="35"/>
      <c r="E67" s="35"/>
      <c r="F67" s="35"/>
      <c r="G67" s="30"/>
    </row>
    <row r="68" spans="2:7" s="1" customFormat="1" ht="11.25" customHeight="1" thickBot="1" x14ac:dyDescent="0.3">
      <c r="B68" s="48"/>
      <c r="C68" s="35"/>
      <c r="D68" s="35"/>
      <c r="E68" s="35"/>
      <c r="F68" s="35"/>
      <c r="G68" s="30"/>
    </row>
    <row r="69" spans="2:7" s="1" customFormat="1" ht="11.25" customHeight="1" x14ac:dyDescent="0.25">
      <c r="B69" s="93" t="s">
        <v>49</v>
      </c>
      <c r="C69" s="94"/>
      <c r="D69" s="94"/>
      <c r="E69" s="94"/>
      <c r="F69" s="95"/>
      <c r="G69" s="30"/>
    </row>
    <row r="70" spans="2:7" s="1" customFormat="1" ht="11.25" customHeight="1" x14ac:dyDescent="0.25">
      <c r="B70" s="121" t="s">
        <v>103</v>
      </c>
      <c r="C70" s="96"/>
      <c r="D70" s="96"/>
      <c r="E70" s="96"/>
      <c r="F70" s="97"/>
      <c r="G70" s="30"/>
    </row>
    <row r="71" spans="2:7" s="1" customFormat="1" ht="11.25" customHeight="1" x14ac:dyDescent="0.25">
      <c r="B71" s="121" t="s">
        <v>104</v>
      </c>
      <c r="C71" s="96"/>
      <c r="D71" s="96"/>
      <c r="E71" s="96"/>
      <c r="F71" s="97"/>
      <c r="G71" s="30"/>
    </row>
    <row r="72" spans="2:7" s="1" customFormat="1" ht="11.25" customHeight="1" x14ac:dyDescent="0.25">
      <c r="B72" s="121" t="s">
        <v>105</v>
      </c>
      <c r="C72" s="96"/>
      <c r="D72" s="96"/>
      <c r="E72" s="96"/>
      <c r="F72" s="97"/>
      <c r="G72" s="30"/>
    </row>
    <row r="73" spans="2:7" s="1" customFormat="1" ht="11.25" customHeight="1" x14ac:dyDescent="0.25">
      <c r="B73" s="121" t="s">
        <v>106</v>
      </c>
      <c r="C73" s="96"/>
      <c r="D73" s="96"/>
      <c r="E73" s="96"/>
      <c r="F73" s="97"/>
      <c r="G73" s="30"/>
    </row>
    <row r="74" spans="2:7" s="1" customFormat="1" ht="11.25" customHeight="1" x14ac:dyDescent="0.25">
      <c r="B74" s="121" t="s">
        <v>107</v>
      </c>
      <c r="C74" s="96"/>
      <c r="D74" s="96"/>
      <c r="E74" s="96"/>
      <c r="F74" s="97"/>
      <c r="G74" s="30"/>
    </row>
    <row r="75" spans="2:7" s="1" customFormat="1" ht="11.25" customHeight="1" x14ac:dyDescent="0.25">
      <c r="B75" s="121" t="s">
        <v>108</v>
      </c>
      <c r="C75" s="96"/>
      <c r="D75" s="96"/>
      <c r="E75" s="96"/>
      <c r="F75" s="97"/>
      <c r="G75" s="30"/>
    </row>
    <row r="76" spans="2:7" s="1" customFormat="1" ht="11.25" customHeight="1" thickBot="1" x14ac:dyDescent="0.3">
      <c r="B76" s="122" t="s">
        <v>109</v>
      </c>
      <c r="C76" s="98"/>
      <c r="D76" s="98"/>
      <c r="E76" s="98"/>
      <c r="F76" s="99"/>
      <c r="G76" s="30"/>
    </row>
    <row r="77" spans="2:7" s="1" customFormat="1" ht="11.25" customHeight="1" x14ac:dyDescent="0.25">
      <c r="B77" s="58"/>
      <c r="C77" s="32"/>
      <c r="D77" s="32"/>
      <c r="E77" s="32"/>
      <c r="F77" s="32"/>
      <c r="G77" s="30"/>
    </row>
    <row r="78" spans="2:7" s="1" customFormat="1" ht="11.25" customHeight="1" thickBot="1" x14ac:dyDescent="0.3">
      <c r="B78" s="112" t="s">
        <v>36</v>
      </c>
      <c r="C78" s="113"/>
      <c r="D78" s="57"/>
      <c r="E78" s="23"/>
      <c r="F78" s="23"/>
      <c r="G78" s="30"/>
    </row>
    <row r="79" spans="2:7" s="1" customFormat="1" ht="11.25" customHeight="1" x14ac:dyDescent="0.25">
      <c r="B79" s="50" t="s">
        <v>28</v>
      </c>
      <c r="C79" s="24" t="s">
        <v>37</v>
      </c>
      <c r="D79" s="51" t="s">
        <v>38</v>
      </c>
      <c r="E79" s="23"/>
      <c r="F79" s="23"/>
      <c r="G79" s="30"/>
    </row>
    <row r="80" spans="2:7" s="1" customFormat="1" ht="11.25" customHeight="1" x14ac:dyDescent="0.25">
      <c r="B80" s="52" t="s">
        <v>39</v>
      </c>
      <c r="C80" s="25">
        <f>+G24</f>
        <v>414000</v>
      </c>
      <c r="D80" s="53">
        <f>(C80/C86)</f>
        <v>0.15641474570817743</v>
      </c>
      <c r="E80" s="23"/>
      <c r="F80" s="23"/>
      <c r="G80" s="30"/>
    </row>
    <row r="81" spans="2:7" s="1" customFormat="1" ht="11.25" customHeight="1" x14ac:dyDescent="0.25">
      <c r="B81" s="52" t="s">
        <v>40</v>
      </c>
      <c r="C81" s="26">
        <v>0</v>
      </c>
      <c r="D81" s="53">
        <v>0</v>
      </c>
      <c r="E81" s="23"/>
      <c r="F81" s="23"/>
      <c r="G81" s="30"/>
    </row>
    <row r="82" spans="2:7" s="1" customFormat="1" ht="11.25" customHeight="1" x14ac:dyDescent="0.25">
      <c r="B82" s="52" t="s">
        <v>41</v>
      </c>
      <c r="C82" s="25">
        <f>+G41</f>
        <v>523114.24000000011</v>
      </c>
      <c r="D82" s="53">
        <f>(C82/C86)</f>
        <v>0.19763956721238288</v>
      </c>
      <c r="E82" s="23"/>
      <c r="F82" s="23"/>
      <c r="G82" s="30"/>
    </row>
    <row r="83" spans="2:7" s="1" customFormat="1" ht="11.25" customHeight="1" x14ac:dyDescent="0.25">
      <c r="B83" s="52" t="s">
        <v>23</v>
      </c>
      <c r="C83" s="25">
        <f>+G55</f>
        <v>833656.5</v>
      </c>
      <c r="D83" s="53">
        <f>(C83/C86)</f>
        <v>0.31496659288760681</v>
      </c>
      <c r="E83" s="23"/>
      <c r="F83" s="23"/>
      <c r="G83" s="30"/>
    </row>
    <row r="84" spans="2:7" s="1" customFormat="1" ht="11.25" customHeight="1" x14ac:dyDescent="0.25">
      <c r="B84" s="52" t="s">
        <v>42</v>
      </c>
      <c r="C84" s="27">
        <f>+G60</f>
        <v>750000</v>
      </c>
      <c r="D84" s="53">
        <f>(C84/C86)</f>
        <v>0.28336004657278518</v>
      </c>
      <c r="E84" s="29"/>
      <c r="F84" s="29"/>
      <c r="G84" s="30"/>
    </row>
    <row r="85" spans="2:7" s="1" customFormat="1" ht="11.25" customHeight="1" x14ac:dyDescent="0.25">
      <c r="B85" s="52" t="s">
        <v>43</v>
      </c>
      <c r="C85" s="27">
        <f>+G63</f>
        <v>126038.53700000001</v>
      </c>
      <c r="D85" s="53">
        <f>(C85/C86)</f>
        <v>4.7619047619047616E-2</v>
      </c>
      <c r="E85" s="29"/>
      <c r="F85" s="29"/>
      <c r="G85" s="30"/>
    </row>
    <row r="86" spans="2:7" s="1" customFormat="1" ht="11.25" customHeight="1" thickBot="1" x14ac:dyDescent="0.3">
      <c r="B86" s="54" t="s">
        <v>44</v>
      </c>
      <c r="C86" s="55">
        <f>SUM(C80:C85)</f>
        <v>2646809.2770000002</v>
      </c>
      <c r="D86" s="56">
        <f>SUM(D80:D85)</f>
        <v>1</v>
      </c>
      <c r="E86" s="29"/>
      <c r="F86" s="29"/>
      <c r="G86" s="30"/>
    </row>
    <row r="87" spans="2:7" s="1" customFormat="1" ht="11.25" customHeight="1" x14ac:dyDescent="0.25">
      <c r="B87" s="48"/>
      <c r="C87" s="35"/>
      <c r="D87" s="35"/>
      <c r="E87" s="35"/>
      <c r="F87" s="35"/>
      <c r="G87" s="30"/>
    </row>
    <row r="88" spans="2:7" s="1" customFormat="1" ht="11.25" customHeight="1" x14ac:dyDescent="0.25">
      <c r="B88" s="49"/>
      <c r="C88" s="35"/>
      <c r="D88" s="35"/>
      <c r="E88" s="35"/>
      <c r="F88" s="35"/>
      <c r="G88" s="30"/>
    </row>
    <row r="89" spans="2:7" s="1" customFormat="1" ht="11.25" customHeight="1" thickBot="1" x14ac:dyDescent="0.3">
      <c r="B89" s="61"/>
      <c r="C89" s="62" t="s">
        <v>62</v>
      </c>
      <c r="D89" s="63"/>
      <c r="E89" s="64"/>
      <c r="F89" s="28"/>
      <c r="G89" s="30"/>
    </row>
    <row r="90" spans="2:7" s="1" customFormat="1" ht="11.25" customHeight="1" x14ac:dyDescent="0.25">
      <c r="B90" s="65" t="s">
        <v>64</v>
      </c>
      <c r="C90" s="100">
        <v>400</v>
      </c>
      <c r="D90" s="100">
        <v>450</v>
      </c>
      <c r="E90" s="101">
        <v>500</v>
      </c>
      <c r="F90" s="60"/>
      <c r="G90" s="31"/>
    </row>
    <row r="91" spans="2:7" s="1" customFormat="1" ht="11.25" customHeight="1" thickBot="1" x14ac:dyDescent="0.3">
      <c r="B91" s="54" t="s">
        <v>63</v>
      </c>
      <c r="C91" s="71">
        <f>(G64/C90)</f>
        <v>6617.0231925000007</v>
      </c>
      <c r="D91" s="71">
        <f>(G64/D90)</f>
        <v>5881.7983933333335</v>
      </c>
      <c r="E91" s="72">
        <f>(G64/E90)</f>
        <v>5293.6185540000006</v>
      </c>
      <c r="F91" s="60"/>
      <c r="G91" s="31"/>
    </row>
    <row r="92" spans="2:7" s="1" customFormat="1" ht="11.25" customHeight="1" x14ac:dyDescent="0.25">
      <c r="B92" s="59" t="s">
        <v>45</v>
      </c>
      <c r="C92" s="32"/>
      <c r="D92" s="32"/>
      <c r="E92" s="32"/>
      <c r="F92" s="32"/>
      <c r="G92" s="32"/>
    </row>
  </sheetData>
  <mergeCells count="9">
    <mergeCell ref="E15:F15"/>
    <mergeCell ref="B17:G17"/>
    <mergeCell ref="B78:C78"/>
    <mergeCell ref="E9:F9"/>
    <mergeCell ref="E10:F10"/>
    <mergeCell ref="E11:F11"/>
    <mergeCell ref="E12:F12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ESTABLECIMIENTO ALFALFA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2023-02-14T17:27:28Z</dcterms:modified>
</cp:coreProperties>
</file>