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 ALFALFA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4" i="1"/>
  <c r="G46" i="1"/>
  <c r="G12" i="1"/>
  <c r="G35" i="1" l="1"/>
  <c r="G34" i="1"/>
  <c r="G33" i="1"/>
  <c r="G36" i="1" l="1"/>
  <c r="G23" i="1"/>
  <c r="G22" i="1"/>
  <c r="G21" i="1"/>
  <c r="G48" i="1"/>
  <c r="G49" i="1" s="1"/>
  <c r="G24" i="1" l="1"/>
  <c r="G53" i="1" l="1"/>
  <c r="G54" i="1" l="1"/>
  <c r="G59" i="1" l="1"/>
  <c r="C78" i="1"/>
  <c r="C77" i="1" l="1"/>
  <c r="C76" i="1"/>
  <c r="C74" i="1"/>
  <c r="G29" i="1" l="1"/>
  <c r="G56" i="1" s="1"/>
  <c r="G57" i="1" l="1"/>
  <c r="G58" i="1" l="1"/>
  <c r="G60" i="1" s="1"/>
  <c r="C79" i="1"/>
  <c r="C85" i="1" l="1"/>
  <c r="C80" i="1"/>
  <c r="D79" i="1" s="1"/>
  <c r="D85" i="1"/>
  <c r="E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<sst xmlns="http://schemas.openxmlformats.org/spreadsheetml/2006/main" count="131" uniqueCount="97">
  <si>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</si>
  <si>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</si>
  <si>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</si>
  <si>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</si>
  <si>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</si>
  <si>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</si>
  <si>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</si>
  <si>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</si>
  <si>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</si>
  <si>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</si>
  <si>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</si>
  <si>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</si>
  <si>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</si>
  <si>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</si>
  <si>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</si>
  <si>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</si>
  <si>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</si>
  <si>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</si>
  <si>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</si>
  <si>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</si>
  <si>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</si>
  <si>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</si>
  <si>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</si>
  <si>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</si>
  <si>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</si>
  <si>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</si>
  <si>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</si>
  <si>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</si>
  <si>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</si>
  <si>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</si>
  <si>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</si>
  <si>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</si>
  <si>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</si>
  <si>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</si>
  <si>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</si>
  <si>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</si>
  <si>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</si>
  <si>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</si>
  <si>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</si>
  <si>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</si>
  <si>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</si>
  <si>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</si>
  <si>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</si>
  <si>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</si>
  <si>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</si>
  <si>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</si>
  <si>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</si>
  <si>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</si>
  <si>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</si>
  <si>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</si>
  <si>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</si>
  <si>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</si>
  <si>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Todas</t>
  </si>
  <si>
    <t>PRECIO ESPERADO ($/kg)</t>
  </si>
  <si>
    <t>COSTOS DIRECTOS DE PRODUCCIÓN POR HECTÁREA (INCLUYE IVA)</t>
  </si>
  <si>
    <t>FERTILIZANTES</t>
  </si>
  <si>
    <t>Septiembre</t>
  </si>
  <si>
    <t>Abril</t>
  </si>
  <si>
    <t>Septiembre-Febrero</t>
  </si>
  <si>
    <t>HERBICIDA</t>
  </si>
  <si>
    <t>B. O'Higgins</t>
  </si>
  <si>
    <t>Doñihue</t>
  </si>
  <si>
    <t>Local</t>
  </si>
  <si>
    <t>Marzo</t>
  </si>
  <si>
    <t>RENDIMIENTO (Fardos/há)</t>
  </si>
  <si>
    <t>Riegos</t>
  </si>
  <si>
    <t>Manejo fitosanitario</t>
  </si>
  <si>
    <t>Octubre-Marzo</t>
  </si>
  <si>
    <t>Cosecha</t>
  </si>
  <si>
    <t>JM</t>
  </si>
  <si>
    <t>Siega</t>
  </si>
  <si>
    <t>Rastrillado</t>
  </si>
  <si>
    <t>Enfardadura</t>
  </si>
  <si>
    <t>kg</t>
  </si>
  <si>
    <t>Superfosfato triple</t>
  </si>
  <si>
    <t>INSECTICIDAS</t>
  </si>
  <si>
    <t>Karate Zeon</t>
  </si>
  <si>
    <t>Diciembre-Enero</t>
  </si>
  <si>
    <t>Rango 480 SL</t>
  </si>
  <si>
    <t>Agosto - Noviembre</t>
  </si>
  <si>
    <t xml:space="preserve"> ALFALFA MANTENCION</t>
  </si>
  <si>
    <t>Super lechera</t>
  </si>
  <si>
    <t>Sequía</t>
  </si>
  <si>
    <t>Sulfato de potasio</t>
  </si>
  <si>
    <t>FUNGICIDA</t>
  </si>
  <si>
    <t>Mancozeb 80%</t>
  </si>
  <si>
    <t>Septiembre-Octubre</t>
  </si>
  <si>
    <t>Lt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</si>
  <si>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</si>
  <si>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</si>
  <si>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</si>
  <si>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</si>
  <si>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</si>
  <si>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considera al producto colocado en el predio del productor.</t>
  </si>
  <si>
    <t>7. Producción a base de 5 cortes al año.</t>
  </si>
  <si>
    <t>ESCENARIOS COSTO UNITARIO  ($/fardos)</t>
  </si>
  <si>
    <t>Costo unitario ($/fardos)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</si>
</sst>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5" xfId="0" applyNumberFormat="1" applyFont="1" applyBorder="1" applyAlignment="1">
      <alignment horizontal="right"/>
    </xf>
    <xf numFmtId="0" fontId="28" fillId="0" borderId="41" xfId="0" applyFont="1" applyFill="1" applyBorder="1" applyAlignment="1">
      <alignment vertical="center"/>
    </xf>
    <xf numFmtId="0" fontId="29" fillId="0" borderId="41" xfId="0" applyFont="1" applyBorder="1" applyAlignment="1">
      <alignment vertical="center"/>
    </xf>
    <xf numFmtId="0" fontId="28" fillId="0" borderId="43" xfId="0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3" xfId="0" applyNumberFormat="1" applyFont="1" applyFill="1" applyBorder="1" applyAlignment="1">
      <alignment horizontal="left"/>
    </xf>
    <xf numFmtId="14" fontId="27" fillId="0" borderId="55" xfId="0" applyNumberFormat="1" applyFont="1" applyBorder="1" applyAlignment="1">
      <alignment horizontal="right"/>
    </xf>
  </cellXfs>
  <cellStyles count="10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885999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B46" zoomScale="124" zoomScaleNormal="124" workbookViewId="0">
      <selection activeCell="D14" sqref="D14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8" customFormat="1" ht="15">
      <c r="A9" s="74"/>
      <c r="B9" s="75" t="s">
        <v>0</v>
      </c>
      <c r="C9" s="116" t="s">
        <v>80</v>
      </c>
      <c r="D9" s="76"/>
      <c r="E9" s="124" t="s">
        <v>64</v>
      </c>
      <c r="F9" s="125"/>
      <c r="G9" s="116">
        <v>600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</row>
    <row r="10" spans="1:255" s="78" customFormat="1" ht="25.5" customHeight="1">
      <c r="A10" s="74"/>
      <c r="B10" s="79" t="s">
        <v>1</v>
      </c>
      <c r="C10" s="116" t="s">
        <v>81</v>
      </c>
      <c r="D10" s="76"/>
      <c r="E10" s="122" t="s">
        <v>2</v>
      </c>
      <c r="F10" s="123"/>
      <c r="G10" s="116" t="s">
        <v>57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</row>
    <row r="11" spans="1:255" s="78" customFormat="1" ht="18" customHeight="1">
      <c r="A11" s="74"/>
      <c r="B11" s="79" t="s">
        <v>47</v>
      </c>
      <c r="C11" s="116" t="s">
        <v>51</v>
      </c>
      <c r="D11" s="76"/>
      <c r="E11" s="122" t="s">
        <v>53</v>
      </c>
      <c r="F11" s="123"/>
      <c r="G11" s="116">
        <v>5500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</row>
    <row r="12" spans="1:255" s="78" customFormat="1" ht="11.25" customHeight="1">
      <c r="A12" s="74"/>
      <c r="B12" s="79" t="s">
        <v>48</v>
      </c>
      <c r="C12" s="116" t="s">
        <v>60</v>
      </c>
      <c r="D12" s="76"/>
      <c r="E12" s="130" t="s">
        <v>3</v>
      </c>
      <c r="F12" s="131"/>
      <c r="G12" s="116">
        <f>G9*G11</f>
        <v>3300000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</row>
    <row r="13" spans="1:255" s="78" customFormat="1" ht="15">
      <c r="A13" s="74"/>
      <c r="B13" s="79" t="s">
        <v>49</v>
      </c>
      <c r="C13" s="116" t="s">
        <v>61</v>
      </c>
      <c r="D13" s="76"/>
      <c r="E13" s="122" t="s">
        <v>4</v>
      </c>
      <c r="F13" s="123"/>
      <c r="G13" s="116" t="s">
        <v>62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</row>
    <row r="14" spans="1:255" s="78" customFormat="1" ht="15">
      <c r="A14" s="74"/>
      <c r="B14" s="79" t="s">
        <v>5</v>
      </c>
      <c r="C14" s="116" t="s">
        <v>52</v>
      </c>
      <c r="D14" s="76"/>
      <c r="E14" s="122" t="s">
        <v>6</v>
      </c>
      <c r="F14" s="123"/>
      <c r="G14" s="116" t="s">
        <v>63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s="78" customFormat="1" ht="25.5" customHeight="1">
      <c r="A15" s="74"/>
      <c r="B15" s="79" t="s">
        <v>7</v>
      </c>
      <c r="C15" s="132">
        <v>44927</v>
      </c>
      <c r="D15" s="76"/>
      <c r="E15" s="126" t="s">
        <v>8</v>
      </c>
      <c r="F15" s="127"/>
      <c r="G15" s="116" t="s">
        <v>82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</row>
    <row r="16" spans="1:255" ht="12" customHeight="1">
      <c r="A16" s="2"/>
      <c r="B16" s="80"/>
      <c r="C16" s="6"/>
      <c r="D16" s="7"/>
      <c r="E16" s="8"/>
      <c r="F16" s="8"/>
      <c r="G16" s="8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8" t="s">
        <v>54</v>
      </c>
      <c r="C17" s="129"/>
      <c r="D17" s="129"/>
      <c r="E17" s="129"/>
      <c r="F17" s="129"/>
      <c r="G17" s="129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3" t="s">
        <v>9</v>
      </c>
      <c r="C19" s="84"/>
      <c r="D19" s="85"/>
      <c r="E19" s="85"/>
      <c r="F19" s="86"/>
      <c r="G19" s="87"/>
    </row>
    <row r="20" spans="1:255" ht="24" customHeight="1">
      <c r="A20" s="5"/>
      <c r="B20" s="88" t="s">
        <v>10</v>
      </c>
      <c r="C20" s="89" t="s">
        <v>11</v>
      </c>
      <c r="D20" s="89" t="s">
        <v>12</v>
      </c>
      <c r="E20" s="88" t="s">
        <v>13</v>
      </c>
      <c r="F20" s="89" t="s">
        <v>14</v>
      </c>
      <c r="G20" s="88" t="s">
        <v>15</v>
      </c>
    </row>
    <row r="21" spans="1:255" s="111" customFormat="1" ht="12" customHeight="1">
      <c r="A21" s="105"/>
      <c r="B21" s="106" t="s">
        <v>65</v>
      </c>
      <c r="C21" s="107" t="s">
        <v>16</v>
      </c>
      <c r="D21" s="107">
        <v>9</v>
      </c>
      <c r="E21" s="107" t="s">
        <v>58</v>
      </c>
      <c r="F21" s="108">
        <v>25000</v>
      </c>
      <c r="G21" s="109">
        <f t="shared" ref="G21:G23" si="0">D21*F21</f>
        <v>225000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>
      <c r="A22" s="105"/>
      <c r="B22" s="106" t="s">
        <v>66</v>
      </c>
      <c r="C22" s="107" t="s">
        <v>16</v>
      </c>
      <c r="D22" s="107">
        <v>2</v>
      </c>
      <c r="E22" s="107" t="s">
        <v>67</v>
      </c>
      <c r="F22" s="108">
        <v>25000</v>
      </c>
      <c r="G22" s="109">
        <f t="shared" si="0"/>
        <v>50000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s="111" customFormat="1" ht="12" customHeight="1">
      <c r="A23" s="105"/>
      <c r="B23" s="106" t="s">
        <v>68</v>
      </c>
      <c r="C23" s="107" t="s">
        <v>16</v>
      </c>
      <c r="D23" s="107">
        <v>4</v>
      </c>
      <c r="E23" s="107" t="s">
        <v>67</v>
      </c>
      <c r="F23" s="108">
        <v>25000</v>
      </c>
      <c r="G23" s="109">
        <f t="shared" si="0"/>
        <v>100000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</row>
    <row r="24" spans="1:255" ht="11.25" customHeight="1">
      <c r="B24" s="16" t="s">
        <v>17</v>
      </c>
      <c r="C24" s="17"/>
      <c r="D24" s="17"/>
      <c r="E24" s="17"/>
      <c r="F24" s="18"/>
      <c r="G24" s="19">
        <f>SUM(G21:G23)</f>
        <v>375000</v>
      </c>
    </row>
    <row r="25" spans="1:255" ht="15.75" customHeight="1">
      <c r="A25" s="5"/>
      <c r="B25" s="115"/>
      <c r="C25" s="14"/>
      <c r="D25" s="14"/>
      <c r="E25" s="14"/>
      <c r="F25" s="15"/>
      <c r="G25" s="15"/>
      <c r="K25" s="67"/>
    </row>
    <row r="26" spans="1:255" ht="12" customHeight="1">
      <c r="A26" s="5"/>
      <c r="B26" s="83" t="s">
        <v>18</v>
      </c>
      <c r="C26" s="84"/>
      <c r="D26" s="85"/>
      <c r="E26" s="85"/>
      <c r="F26" s="86"/>
      <c r="G26" s="87"/>
    </row>
    <row r="27" spans="1:255" ht="24" customHeight="1">
      <c r="A27" s="5"/>
      <c r="B27" s="88" t="s">
        <v>10</v>
      </c>
      <c r="C27" s="89" t="s">
        <v>11</v>
      </c>
      <c r="D27" s="89" t="s">
        <v>12</v>
      </c>
      <c r="E27" s="88" t="s">
        <v>13</v>
      </c>
      <c r="F27" s="89" t="s">
        <v>14</v>
      </c>
      <c r="G27" s="88" t="s">
        <v>15</v>
      </c>
    </row>
    <row r="28" spans="1:255" s="78" customFormat="1" ht="12" customHeight="1">
      <c r="A28" s="74"/>
      <c r="B28" s="90"/>
      <c r="C28" s="91"/>
      <c r="D28" s="91"/>
      <c r="E28" s="91"/>
      <c r="F28" s="92"/>
      <c r="G28" s="93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</row>
    <row r="29" spans="1:255" ht="11.25" customHeight="1">
      <c r="B29" s="16" t="s">
        <v>19</v>
      </c>
      <c r="C29" s="17"/>
      <c r="D29" s="17"/>
      <c r="E29" s="17"/>
      <c r="F29" s="18"/>
      <c r="G29" s="19">
        <f>SUM(G28)</f>
        <v>0</v>
      </c>
    </row>
    <row r="30" spans="1:255" ht="15.75" customHeight="1">
      <c r="A30" s="5"/>
      <c r="B30" s="13"/>
      <c r="C30" s="14"/>
      <c r="D30" s="14"/>
      <c r="E30" s="14"/>
      <c r="F30" s="15"/>
      <c r="G30" s="15"/>
      <c r="K30" s="67"/>
    </row>
    <row r="31" spans="1:255" ht="12" customHeight="1">
      <c r="A31" s="5"/>
      <c r="B31" s="83" t="s">
        <v>20</v>
      </c>
      <c r="C31" s="84"/>
      <c r="D31" s="85"/>
      <c r="E31" s="85"/>
      <c r="F31" s="86"/>
      <c r="G31" s="87"/>
    </row>
    <row r="32" spans="1:255" ht="24" customHeight="1">
      <c r="A32" s="5"/>
      <c r="B32" s="88" t="s">
        <v>10</v>
      </c>
      <c r="C32" s="89" t="s">
        <v>11</v>
      </c>
      <c r="D32" s="89" t="s">
        <v>12</v>
      </c>
      <c r="E32" s="88" t="s">
        <v>13</v>
      </c>
      <c r="F32" s="89" t="s">
        <v>14</v>
      </c>
      <c r="G32" s="88" t="s">
        <v>15</v>
      </c>
    </row>
    <row r="33" spans="1:255" s="111" customFormat="1" ht="12" customHeight="1">
      <c r="A33" s="105"/>
      <c r="B33" s="106" t="s">
        <v>70</v>
      </c>
      <c r="C33" s="107" t="s">
        <v>69</v>
      </c>
      <c r="D33" s="107">
        <v>0.5</v>
      </c>
      <c r="E33" s="107" t="s">
        <v>67</v>
      </c>
      <c r="F33" s="108">
        <v>152250</v>
      </c>
      <c r="G33" s="109">
        <f t="shared" ref="G33:G35" si="1">+D33*F33</f>
        <v>76125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</row>
    <row r="34" spans="1:255" s="111" customFormat="1" ht="12" customHeight="1">
      <c r="A34" s="105"/>
      <c r="B34" s="106" t="s">
        <v>71</v>
      </c>
      <c r="C34" s="107" t="s">
        <v>69</v>
      </c>
      <c r="D34" s="107">
        <v>0.6</v>
      </c>
      <c r="E34" s="107" t="s">
        <v>67</v>
      </c>
      <c r="F34" s="108">
        <v>204750</v>
      </c>
      <c r="G34" s="109">
        <f t="shared" si="1"/>
        <v>122850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</row>
    <row r="35" spans="1:255" s="111" customFormat="1" ht="12" customHeight="1">
      <c r="A35" s="105"/>
      <c r="B35" s="106" t="s">
        <v>72</v>
      </c>
      <c r="C35" s="107" t="s">
        <v>69</v>
      </c>
      <c r="D35" s="107">
        <v>1</v>
      </c>
      <c r="E35" s="107" t="s">
        <v>67</v>
      </c>
      <c r="F35" s="108">
        <v>892500</v>
      </c>
      <c r="G35" s="109">
        <f t="shared" si="1"/>
        <v>892500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ht="12" customHeight="1">
      <c r="A36" s="33"/>
      <c r="B36" s="68" t="s">
        <v>21</v>
      </c>
      <c r="C36" s="69"/>
      <c r="D36" s="69"/>
      <c r="E36" s="69"/>
      <c r="F36" s="70"/>
      <c r="G36" s="71">
        <f>SUM(G33:G35)</f>
        <v>1091475</v>
      </c>
    </row>
    <row r="37" spans="1:255" ht="12" customHeight="1">
      <c r="A37" s="33"/>
      <c r="B37" s="115"/>
      <c r="C37" s="14"/>
      <c r="D37" s="14"/>
      <c r="E37" s="14"/>
      <c r="F37" s="15"/>
      <c r="G37" s="15"/>
    </row>
    <row r="38" spans="1:255" ht="12" customHeight="1">
      <c r="A38" s="5"/>
      <c r="B38" s="83" t="s">
        <v>22</v>
      </c>
      <c r="C38" s="84"/>
      <c r="D38" s="85"/>
      <c r="E38" s="85"/>
      <c r="F38" s="86"/>
      <c r="G38" s="87"/>
    </row>
    <row r="39" spans="1:255" ht="24" customHeight="1">
      <c r="A39" s="5"/>
      <c r="B39" s="88" t="s">
        <v>23</v>
      </c>
      <c r="C39" s="89" t="s">
        <v>24</v>
      </c>
      <c r="D39" s="89" t="s">
        <v>25</v>
      </c>
      <c r="E39" s="88" t="s">
        <v>13</v>
      </c>
      <c r="F39" s="89" t="s">
        <v>14</v>
      </c>
      <c r="G39" s="88" t="s">
        <v>15</v>
      </c>
    </row>
    <row r="40" spans="1:255" s="111" customFormat="1" ht="12" customHeight="1">
      <c r="A40" s="105"/>
      <c r="B40" s="112" t="s">
        <v>55</v>
      </c>
      <c r="C40" s="107"/>
      <c r="D40" s="107"/>
      <c r="E40" s="107"/>
      <c r="F40" s="108"/>
      <c r="G40" s="109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>
      <c r="A41" s="105"/>
      <c r="B41" s="106" t="s">
        <v>74</v>
      </c>
      <c r="C41" s="107" t="s">
        <v>73</v>
      </c>
      <c r="D41" s="107">
        <v>160</v>
      </c>
      <c r="E41" s="107" t="s">
        <v>56</v>
      </c>
      <c r="F41" s="108">
        <v>1286.4000000000001</v>
      </c>
      <c r="G41" s="109">
        <f t="shared" ref="G41:G48" si="2">+D41*F41</f>
        <v>205824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>
      <c r="A42" s="105"/>
      <c r="B42" s="106" t="s">
        <v>83</v>
      </c>
      <c r="C42" s="107" t="s">
        <v>73</v>
      </c>
      <c r="D42" s="107">
        <v>200</v>
      </c>
      <c r="E42" s="107" t="s">
        <v>56</v>
      </c>
      <c r="F42" s="108">
        <v>2154</v>
      </c>
      <c r="G42" s="109">
        <f t="shared" si="2"/>
        <v>430800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s="111" customFormat="1" ht="12" customHeight="1">
      <c r="A43" s="105"/>
      <c r="B43" s="112" t="s">
        <v>75</v>
      </c>
      <c r="C43" s="107"/>
      <c r="D43" s="107"/>
      <c r="E43" s="107"/>
      <c r="F43" s="108"/>
      <c r="G43" s="109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</row>
    <row r="44" spans="1:255" s="111" customFormat="1" ht="12" customHeight="1">
      <c r="A44" s="105"/>
      <c r="B44" s="106" t="s">
        <v>76</v>
      </c>
      <c r="C44" s="107" t="s">
        <v>87</v>
      </c>
      <c r="D44" s="107">
        <v>1</v>
      </c>
      <c r="E44" s="107" t="s">
        <v>77</v>
      </c>
      <c r="F44" s="108">
        <v>47150</v>
      </c>
      <c r="G44" s="109">
        <f t="shared" si="2"/>
        <v>47150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</row>
    <row r="45" spans="1:255" s="111" customFormat="1" ht="12" customHeight="1">
      <c r="A45" s="105"/>
      <c r="B45" s="112" t="s">
        <v>84</v>
      </c>
      <c r="C45" s="107"/>
      <c r="D45" s="107"/>
      <c r="E45" s="107"/>
      <c r="F45" s="108"/>
      <c r="G45" s="109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</row>
    <row r="46" spans="1:255" s="111" customFormat="1" ht="12" customHeight="1">
      <c r="A46" s="105"/>
      <c r="B46" s="106" t="s">
        <v>85</v>
      </c>
      <c r="C46" s="107" t="s">
        <v>73</v>
      </c>
      <c r="D46" s="107">
        <v>2</v>
      </c>
      <c r="E46" s="107" t="s">
        <v>86</v>
      </c>
      <c r="F46" s="108">
        <v>5156</v>
      </c>
      <c r="G46" s="109">
        <f t="shared" si="2"/>
        <v>10312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</row>
    <row r="47" spans="1:255" s="111" customFormat="1" ht="12" customHeight="1">
      <c r="A47" s="105"/>
      <c r="B47" s="112" t="s">
        <v>59</v>
      </c>
      <c r="C47" s="107"/>
      <c r="D47" s="107"/>
      <c r="E47" s="107"/>
      <c r="F47" s="108"/>
      <c r="G47" s="109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</row>
    <row r="48" spans="1:255" s="111" customFormat="1" ht="12" customHeight="1">
      <c r="A48" s="105"/>
      <c r="B48" s="106" t="s">
        <v>78</v>
      </c>
      <c r="C48" s="107" t="s">
        <v>87</v>
      </c>
      <c r="D48" s="107">
        <v>2</v>
      </c>
      <c r="E48" s="107" t="s">
        <v>79</v>
      </c>
      <c r="F48" s="108">
        <v>18160</v>
      </c>
      <c r="G48" s="109">
        <f t="shared" si="2"/>
        <v>36320</v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</row>
    <row r="49" spans="1:255" ht="11.25" customHeight="1">
      <c r="B49" s="16" t="s">
        <v>26</v>
      </c>
      <c r="C49" s="17"/>
      <c r="D49" s="17"/>
      <c r="E49" s="17"/>
      <c r="F49" s="18"/>
      <c r="G49" s="19">
        <f>SUM(G40:G48)</f>
        <v>730406</v>
      </c>
    </row>
    <row r="50" spans="1:255" ht="11.25" customHeight="1">
      <c r="B50" s="115"/>
      <c r="C50" s="14"/>
      <c r="D50" s="14"/>
      <c r="E50" s="20"/>
      <c r="F50" s="15"/>
      <c r="G50" s="15"/>
    </row>
    <row r="51" spans="1:255" ht="12" customHeight="1">
      <c r="A51" s="5"/>
      <c r="B51" s="83" t="s">
        <v>27</v>
      </c>
      <c r="C51" s="84"/>
      <c r="D51" s="85"/>
      <c r="E51" s="85"/>
      <c r="F51" s="86"/>
      <c r="G51" s="87"/>
    </row>
    <row r="52" spans="1:255" ht="24" customHeight="1">
      <c r="A52" s="5"/>
      <c r="B52" s="88" t="s">
        <v>28</v>
      </c>
      <c r="C52" s="89" t="s">
        <v>24</v>
      </c>
      <c r="D52" s="89" t="s">
        <v>25</v>
      </c>
      <c r="E52" s="88" t="s">
        <v>13</v>
      </c>
      <c r="F52" s="89" t="s">
        <v>14</v>
      </c>
      <c r="G52" s="88" t="s">
        <v>15</v>
      </c>
    </row>
    <row r="53" spans="1:255" s="111" customFormat="1" ht="12" customHeight="1">
      <c r="A53" s="105"/>
      <c r="B53" s="106"/>
      <c r="C53" s="107"/>
      <c r="D53" s="107"/>
      <c r="E53" s="107"/>
      <c r="F53" s="108"/>
      <c r="G53" s="109">
        <f t="shared" ref="G53" si="3">+F53*D53</f>
        <v>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</row>
    <row r="54" spans="1:255" ht="11.25" customHeight="1">
      <c r="B54" s="16" t="s">
        <v>29</v>
      </c>
      <c r="C54" s="17"/>
      <c r="D54" s="17"/>
      <c r="E54" s="17"/>
      <c r="F54" s="18"/>
      <c r="G54" s="19">
        <f>SUM(G53:G53)</f>
        <v>0</v>
      </c>
    </row>
    <row r="55" spans="1:255" ht="11.25" customHeight="1">
      <c r="B55" s="36"/>
      <c r="C55" s="36"/>
      <c r="D55" s="36"/>
      <c r="E55" s="36"/>
      <c r="F55" s="37"/>
      <c r="G55" s="37"/>
    </row>
    <row r="56" spans="1:255" ht="11.25" customHeight="1">
      <c r="B56" s="38" t="s">
        <v>30</v>
      </c>
      <c r="C56" s="39"/>
      <c r="D56" s="39"/>
      <c r="E56" s="39"/>
      <c r="F56" s="39"/>
      <c r="G56" s="40">
        <f>G24+G29+G36+G49+G54</f>
        <v>2196881</v>
      </c>
    </row>
    <row r="57" spans="1:255" ht="11.25" customHeight="1">
      <c r="B57" s="41" t="s">
        <v>31</v>
      </c>
      <c r="C57" s="22"/>
      <c r="D57" s="22"/>
      <c r="E57" s="22"/>
      <c r="F57" s="22"/>
      <c r="G57" s="42">
        <f>G56*0.05</f>
        <v>109844.05</v>
      </c>
    </row>
    <row r="58" spans="1:255" ht="11.25" customHeight="1">
      <c r="B58" s="43" t="s">
        <v>32</v>
      </c>
      <c r="C58" s="21"/>
      <c r="D58" s="21"/>
      <c r="E58" s="21"/>
      <c r="F58" s="21"/>
      <c r="G58" s="44">
        <f>G57+G56</f>
        <v>2306725.0499999998</v>
      </c>
    </row>
    <row r="59" spans="1:255" ht="11.25" customHeight="1">
      <c r="B59" s="41" t="s">
        <v>33</v>
      </c>
      <c r="C59" s="22"/>
      <c r="D59" s="22"/>
      <c r="E59" s="22"/>
      <c r="F59" s="22"/>
      <c r="G59" s="42">
        <f>G12</f>
        <v>3300000</v>
      </c>
    </row>
    <row r="60" spans="1:255" ht="11.25" customHeight="1">
      <c r="B60" s="45" t="s">
        <v>34</v>
      </c>
      <c r="C60" s="46"/>
      <c r="D60" s="46"/>
      <c r="E60" s="46"/>
      <c r="F60" s="46"/>
      <c r="G60" s="47">
        <f>G59-G58</f>
        <v>993274.95000000019</v>
      </c>
    </row>
    <row r="61" spans="1:255" ht="11.25" customHeight="1">
      <c r="B61" s="34" t="s">
        <v>35</v>
      </c>
      <c r="C61" s="35"/>
      <c r="D61" s="35"/>
      <c r="E61" s="35"/>
      <c r="F61" s="35"/>
      <c r="G61" s="30"/>
    </row>
    <row r="62" spans="1:255" ht="11.25" customHeight="1" thickBot="1">
      <c r="B62" s="48"/>
      <c r="C62" s="35"/>
      <c r="D62" s="35"/>
      <c r="E62" s="35"/>
      <c r="F62" s="35"/>
      <c r="G62" s="30"/>
    </row>
    <row r="63" spans="1:255" s="97" customFormat="1" ht="12" customHeight="1">
      <c r="A63" s="94"/>
      <c r="B63" s="60" t="s">
        <v>36</v>
      </c>
      <c r="C63" s="95"/>
      <c r="D63" s="95"/>
      <c r="E63" s="95"/>
      <c r="F63" s="95"/>
      <c r="G63" s="96"/>
    </row>
    <row r="64" spans="1:255" s="97" customFormat="1" ht="12" customHeight="1">
      <c r="A64" s="94"/>
      <c r="B64" s="117" t="s">
        <v>88</v>
      </c>
      <c r="C64" s="98"/>
      <c r="D64" s="98"/>
      <c r="E64" s="98"/>
      <c r="F64" s="98"/>
      <c r="G64" s="99"/>
    </row>
    <row r="65" spans="1:255" s="97" customFormat="1" ht="12" customHeight="1">
      <c r="B65" s="117" t="s">
        <v>89</v>
      </c>
      <c r="C65" s="98"/>
      <c r="D65" s="98"/>
      <c r="E65" s="98"/>
      <c r="F65" s="98"/>
      <c r="G65" s="99"/>
    </row>
    <row r="66" spans="1:255" s="97" customFormat="1" ht="12" customHeight="1">
      <c r="B66" s="117" t="s">
        <v>90</v>
      </c>
      <c r="C66" s="98"/>
      <c r="D66" s="98"/>
      <c r="E66" s="98"/>
      <c r="F66" s="98"/>
      <c r="G66" s="99"/>
    </row>
    <row r="67" spans="1:255" s="97" customFormat="1" ht="12" customHeight="1">
      <c r="B67" s="118" t="s">
        <v>91</v>
      </c>
      <c r="C67" s="98"/>
      <c r="D67" s="98"/>
      <c r="E67" s="98"/>
      <c r="F67" s="98"/>
      <c r="G67" s="99"/>
    </row>
    <row r="68" spans="1:255" s="97" customFormat="1" ht="12" customHeight="1">
      <c r="B68" s="118" t="s">
        <v>92</v>
      </c>
      <c r="C68" s="98"/>
      <c r="D68" s="98"/>
      <c r="E68" s="98"/>
      <c r="F68" s="98"/>
      <c r="G68" s="99"/>
    </row>
    <row r="69" spans="1:255" s="97" customFormat="1" ht="12" customHeight="1">
      <c r="B69" s="117" t="s">
        <v>93</v>
      </c>
      <c r="C69" s="98"/>
      <c r="D69" s="98"/>
      <c r="E69" s="98"/>
      <c r="F69" s="98"/>
      <c r="G69" s="99"/>
    </row>
    <row r="70" spans="1:255" s="97" customFormat="1" ht="12" customHeight="1" thickBot="1">
      <c r="B70" s="119" t="s">
        <v>94</v>
      </c>
      <c r="C70" s="100"/>
      <c r="D70" s="100"/>
      <c r="E70" s="100"/>
      <c r="F70" s="100"/>
      <c r="G70" s="101"/>
    </row>
    <row r="71" spans="1:255" s="104" customFormat="1" ht="9">
      <c r="A71" s="102"/>
      <c r="B71" s="58"/>
      <c r="C71" s="32"/>
      <c r="D71" s="32"/>
      <c r="E71" s="32"/>
      <c r="F71" s="32"/>
      <c r="G71" s="103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102"/>
      <c r="DE71" s="102"/>
      <c r="DF71" s="102"/>
      <c r="DG71" s="102"/>
      <c r="DH71" s="102"/>
      <c r="DI71" s="102"/>
      <c r="DJ71" s="102"/>
      <c r="DK71" s="102"/>
      <c r="DL71" s="102"/>
      <c r="DM71" s="102"/>
      <c r="DN71" s="102"/>
      <c r="DO71" s="102"/>
      <c r="DP71" s="102"/>
      <c r="DQ71" s="102"/>
      <c r="DR71" s="102"/>
      <c r="DS71" s="102"/>
      <c r="DT71" s="102"/>
      <c r="DU71" s="102"/>
      <c r="DV71" s="102"/>
      <c r="DW71" s="102"/>
      <c r="DX71" s="102"/>
      <c r="DY71" s="102"/>
      <c r="DZ71" s="102"/>
      <c r="EA71" s="102"/>
      <c r="EB71" s="102"/>
      <c r="EC71" s="102"/>
      <c r="ED71" s="102"/>
      <c r="EE71" s="102"/>
      <c r="EF71" s="102"/>
      <c r="EG71" s="102"/>
      <c r="EH71" s="102"/>
      <c r="EI71" s="102"/>
      <c r="EJ71" s="102"/>
      <c r="EK71" s="102"/>
      <c r="EL71" s="102"/>
      <c r="EM71" s="102"/>
      <c r="EN71" s="102"/>
      <c r="EO71" s="102"/>
      <c r="EP71" s="102"/>
      <c r="EQ71" s="102"/>
      <c r="ER71" s="102"/>
      <c r="ES71" s="102"/>
      <c r="ET71" s="102"/>
      <c r="EU71" s="102"/>
      <c r="EV71" s="102"/>
      <c r="EW71" s="102"/>
      <c r="EX71" s="102"/>
      <c r="EY71" s="102"/>
      <c r="EZ71" s="102"/>
      <c r="FA71" s="102"/>
      <c r="FB71" s="102"/>
      <c r="FC71" s="102"/>
      <c r="FD71" s="102"/>
      <c r="FE71" s="102"/>
      <c r="FF71" s="102"/>
      <c r="FG71" s="102"/>
      <c r="FH71" s="102"/>
      <c r="FI71" s="102"/>
      <c r="FJ71" s="102"/>
      <c r="FK71" s="102"/>
      <c r="FL71" s="102"/>
      <c r="FM71" s="102"/>
      <c r="FN71" s="102"/>
      <c r="FO71" s="102"/>
      <c r="FP71" s="102"/>
      <c r="FQ71" s="102"/>
      <c r="FR71" s="102"/>
      <c r="FS71" s="102"/>
      <c r="FT71" s="102"/>
      <c r="FU71" s="102"/>
      <c r="FV71" s="102"/>
      <c r="FW71" s="102"/>
      <c r="FX71" s="102"/>
      <c r="FY71" s="102"/>
      <c r="FZ71" s="102"/>
      <c r="GA71" s="102"/>
      <c r="GB71" s="102"/>
      <c r="GC71" s="102"/>
      <c r="GD71" s="102"/>
      <c r="GE71" s="102"/>
      <c r="GF71" s="102"/>
      <c r="GG71" s="102"/>
      <c r="GH71" s="102"/>
      <c r="GI71" s="102"/>
      <c r="GJ71" s="102"/>
      <c r="GK71" s="102"/>
      <c r="GL71" s="102"/>
      <c r="GM71" s="102"/>
      <c r="GN71" s="102"/>
      <c r="GO71" s="102"/>
      <c r="GP71" s="102"/>
      <c r="GQ71" s="102"/>
      <c r="GR71" s="102"/>
      <c r="GS71" s="102"/>
      <c r="GT71" s="102"/>
      <c r="GU71" s="102"/>
      <c r="GV71" s="102"/>
      <c r="GW71" s="102"/>
      <c r="GX71" s="102"/>
      <c r="GY71" s="102"/>
      <c r="GZ71" s="102"/>
      <c r="HA71" s="102"/>
      <c r="HB71" s="102"/>
      <c r="HC71" s="102"/>
      <c r="HD71" s="102"/>
      <c r="HE71" s="102"/>
      <c r="HF71" s="102"/>
      <c r="HG71" s="102"/>
      <c r="HH71" s="102"/>
      <c r="HI71" s="102"/>
      <c r="HJ71" s="102"/>
      <c r="HK71" s="102"/>
      <c r="HL71" s="102"/>
      <c r="HM71" s="102"/>
      <c r="HN71" s="102"/>
      <c r="HO71" s="102"/>
      <c r="HP71" s="102"/>
      <c r="HQ71" s="102"/>
      <c r="HR71" s="102"/>
      <c r="HS71" s="102"/>
      <c r="HT71" s="102"/>
      <c r="HU71" s="102"/>
      <c r="HV71" s="102"/>
      <c r="HW71" s="102"/>
      <c r="HX71" s="102"/>
      <c r="HY71" s="102"/>
      <c r="HZ71" s="102"/>
      <c r="IA71" s="102"/>
      <c r="IB71" s="102"/>
      <c r="IC71" s="102"/>
      <c r="ID71" s="102"/>
      <c r="IE71" s="102"/>
      <c r="IF71" s="102"/>
      <c r="IG71" s="102"/>
      <c r="IH71" s="102"/>
      <c r="II71" s="102"/>
      <c r="IJ71" s="102"/>
      <c r="IK71" s="102"/>
      <c r="IL71" s="102"/>
      <c r="IM71" s="102"/>
      <c r="IN71" s="102"/>
      <c r="IO71" s="102"/>
      <c r="IP71" s="102"/>
      <c r="IQ71" s="102"/>
      <c r="IR71" s="102"/>
      <c r="IS71" s="102"/>
      <c r="IT71" s="102"/>
      <c r="IU71" s="102"/>
    </row>
    <row r="72" spans="1:255" ht="11.25" customHeight="1" thickBot="1">
      <c r="B72" s="120" t="s">
        <v>37</v>
      </c>
      <c r="C72" s="121"/>
      <c r="D72" s="57"/>
      <c r="E72" s="23"/>
      <c r="F72" s="23"/>
      <c r="G72" s="30"/>
    </row>
    <row r="73" spans="1:255" ht="11.25" customHeight="1">
      <c r="B73" s="50" t="s">
        <v>28</v>
      </c>
      <c r="C73" s="24" t="s">
        <v>38</v>
      </c>
      <c r="D73" s="51" t="s">
        <v>39</v>
      </c>
      <c r="E73" s="23"/>
      <c r="F73" s="23"/>
      <c r="G73" s="30"/>
    </row>
    <row r="74" spans="1:255" ht="11.25" customHeight="1">
      <c r="B74" s="52" t="s">
        <v>40</v>
      </c>
      <c r="C74" s="25">
        <f>+G24</f>
        <v>375000</v>
      </c>
      <c r="D74" s="53">
        <f>(C74/C80)</f>
        <v>0.16256813962288225</v>
      </c>
      <c r="E74" s="23"/>
      <c r="F74" s="23"/>
      <c r="G74" s="30"/>
    </row>
    <row r="75" spans="1:255" ht="11.25" customHeight="1">
      <c r="B75" s="52" t="s">
        <v>41</v>
      </c>
      <c r="C75" s="26">
        <v>0</v>
      </c>
      <c r="D75" s="53">
        <v>0</v>
      </c>
      <c r="E75" s="23"/>
      <c r="F75" s="23"/>
      <c r="G75" s="30"/>
    </row>
    <row r="76" spans="1:255" ht="11.25" customHeight="1">
      <c r="B76" s="52" t="s">
        <v>42</v>
      </c>
      <c r="C76" s="25">
        <f>+G36</f>
        <v>1091475</v>
      </c>
      <c r="D76" s="53">
        <f>(C76/C80)</f>
        <v>0.47317082718636105</v>
      </c>
      <c r="E76" s="23"/>
      <c r="F76" s="23"/>
      <c r="G76" s="30"/>
    </row>
    <row r="77" spans="1:255" ht="11.25" customHeight="1">
      <c r="B77" s="52" t="s">
        <v>23</v>
      </c>
      <c r="C77" s="25">
        <f>+G49</f>
        <v>730406</v>
      </c>
      <c r="D77" s="53">
        <f>(C77/C80)</f>
        <v>0.31664198557170914</v>
      </c>
      <c r="E77" s="23"/>
      <c r="F77" s="23"/>
      <c r="G77" s="30"/>
    </row>
    <row r="78" spans="1:255" ht="11.25" customHeight="1">
      <c r="B78" s="52" t="s">
        <v>43</v>
      </c>
      <c r="C78" s="27">
        <f>+G54</f>
        <v>0</v>
      </c>
      <c r="D78" s="53">
        <f>(C78/C80)</f>
        <v>0</v>
      </c>
      <c r="E78" s="29"/>
      <c r="F78" s="29"/>
      <c r="G78" s="30"/>
    </row>
    <row r="79" spans="1:255" ht="11.25" customHeight="1">
      <c r="B79" s="52" t="s">
        <v>44</v>
      </c>
      <c r="C79" s="27">
        <f>+G57</f>
        <v>109844.05</v>
      </c>
      <c r="D79" s="53">
        <f>(C79/C80)</f>
        <v>4.7619047619047623E-2</v>
      </c>
      <c r="E79" s="29"/>
      <c r="F79" s="29"/>
      <c r="G79" s="30"/>
    </row>
    <row r="80" spans="1:255" ht="11.25" customHeight="1" thickBot="1">
      <c r="B80" s="54" t="s">
        <v>45</v>
      </c>
      <c r="C80" s="55">
        <f>SUM(C74:C79)</f>
        <v>2306725.0499999998</v>
      </c>
      <c r="D80" s="56">
        <f>SUM(D74:D79)</f>
        <v>1</v>
      </c>
      <c r="E80" s="29"/>
      <c r="F80" s="29"/>
      <c r="G80" s="30"/>
    </row>
    <row r="81" spans="2:7" ht="11.25" customHeight="1">
      <c r="B81" s="48"/>
      <c r="C81" s="35"/>
      <c r="D81" s="35"/>
      <c r="E81" s="35"/>
      <c r="F81" s="35"/>
      <c r="G81" s="30"/>
    </row>
    <row r="82" spans="2:7" ht="11.25" customHeight="1">
      <c r="B82" s="49"/>
      <c r="C82" s="35"/>
      <c r="D82" s="35"/>
      <c r="E82" s="35"/>
      <c r="F82" s="35"/>
      <c r="G82" s="30"/>
    </row>
    <row r="83" spans="2:7" ht="11.25" customHeight="1" thickBot="1">
      <c r="B83" s="62"/>
      <c r="C83" s="63" t="s">
        <v>95</v>
      </c>
      <c r="D83" s="64"/>
      <c r="E83" s="65"/>
      <c r="F83" s="28"/>
      <c r="G83" s="30"/>
    </row>
    <row r="84" spans="2:7" ht="11.25" customHeight="1">
      <c r="B84" s="66" t="s">
        <v>50</v>
      </c>
      <c r="C84" s="113">
        <v>400</v>
      </c>
      <c r="D84" s="113">
        <v>600</v>
      </c>
      <c r="E84" s="114">
        <v>800</v>
      </c>
      <c r="F84" s="61"/>
      <c r="G84" s="31"/>
    </row>
    <row r="85" spans="2:7" ht="11.25" customHeight="1" thickBot="1">
      <c r="B85" s="54" t="s">
        <v>96</v>
      </c>
      <c r="C85" s="72">
        <f>(G58/C84)</f>
        <v>5766.8126249999996</v>
      </c>
      <c r="D85" s="72">
        <f>(G58/D84)</f>
        <v>3844.5417499999999</v>
      </c>
      <c r="E85" s="73">
        <f>(G58/E84)</f>
        <v>2883.4063124999998</v>
      </c>
      <c r="F85" s="61"/>
      <c r="G85" s="31"/>
    </row>
    <row r="86" spans="2:7" ht="11.25" customHeight="1">
      <c r="B86" s="59" t="s">
        <v>46</v>
      </c>
      <c r="C86" s="32"/>
      <c r="D86" s="32"/>
      <c r="E86" s="32"/>
      <c r="F86" s="32"/>
      <c r="G86" s="32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ALFALFA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2023-02-08T18:33:07Z</dcterms:modified>
</cp:coreProperties>
</file>