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Alfalfa Mantenci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5" i="1" l="1"/>
  <c r="G12" i="1"/>
  <c r="G45" i="1"/>
  <c r="G47" i="1"/>
  <c r="G49" i="1"/>
  <c r="G50" i="1"/>
  <c r="G44" i="1"/>
  <c r="G43" i="1"/>
  <c r="G35" i="1"/>
  <c r="G36" i="1"/>
  <c r="G37" i="1"/>
  <c r="G34" i="1"/>
  <c r="G22" i="1"/>
  <c r="G23" i="1"/>
  <c r="G24" i="1"/>
  <c r="G21" i="1"/>
  <c r="G61" i="1" l="1"/>
  <c r="G56" i="1"/>
  <c r="C80" i="1" s="1"/>
  <c r="C79" i="1" l="1"/>
  <c r="G38" i="1"/>
  <c r="C78" i="1" s="1"/>
  <c r="G25" i="1"/>
  <c r="C76" i="1" s="1"/>
  <c r="G30" i="1" l="1"/>
  <c r="G58" i="1" s="1"/>
  <c r="G59" i="1" l="1"/>
  <c r="G60" i="1" l="1"/>
  <c r="G62" i="1" s="1"/>
  <c r="C81" i="1"/>
  <c r="C87" i="1" l="1"/>
  <c r="C82" i="1"/>
  <c r="D81" i="1" s="1"/>
  <c r="D87" i="1"/>
  <c r="E87" i="1"/>
  <c r="D79" i="1" l="1"/>
  <c r="D76" i="1"/>
  <c r="D78" i="1"/>
  <c r="D80" i="1"/>
  <c r="D82" i="1" l="1"/>
</calcChain>
</file>

<file path=xl/sharedStrings.xml><?xml version="1.0" encoding="utf-8"?>
<sst xmlns="http://schemas.openxmlformats.org/spreadsheetml/2006/main" count="141" uniqueCount="104">
  <si>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</si>
  <si>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</si>
  <si>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</si>
  <si>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</si>
  <si>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</si>
  <si>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</si>
  <si>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</si>
  <si>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</si>
  <si>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</si>
  <si>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</si>
  <si>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</si>
  <si>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</si>
  <si>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</si>
  <si>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</si>
  <si>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</si>
  <si>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</si>
  <si>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</si>
  <si>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</si>
  <si>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</si>
  <si>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</si>
  <si>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</si>
  <si>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</si>
  <si>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</si>
  <si>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</si>
  <si>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</si>
  <si>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</si>
  <si>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</si>
  <si>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</si>
  <si>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</si>
  <si>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</si>
  <si>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</si>
  <si>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</si>
  <si>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</si>
  <si>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</si>
  <si>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</si>
  <si>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</si>
  <si>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</si>
  <si>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</si>
  <si>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</si>
  <si>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</si>
  <si>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</si>
  <si>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</si>
  <si>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</si>
  <si>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</si>
  <si>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</si>
  <si>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</si>
  <si>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</si>
  <si>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</si>
  <si>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</si>
  <si>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</si>
  <si>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</si>
  <si>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</si>
  <si>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</si>
  <si>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</si>
  <si>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</si>
  <si>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</si>
  <si>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</si>
  <si>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</si>
  <si>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</si>
  <si>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Las Cabras</t>
  </si>
  <si>
    <t>Septiembre</t>
  </si>
  <si>
    <t>Octubre</t>
  </si>
  <si>
    <t>Diciembre</t>
  </si>
  <si>
    <t>lt</t>
  </si>
  <si>
    <t>2.  Precio de Insumos corresponde a  precios  colocados en el predio del agricultor.</t>
  </si>
  <si>
    <t>3. Precio esperado por ventas corresponde a precio colocado en el domicilio del agricultor.</t>
  </si>
  <si>
    <t>RENDIMIENTO (Un/Há.)</t>
  </si>
  <si>
    <t>Rendimiento (Un/hà)</t>
  </si>
  <si>
    <t>Costo unitario ($/Un) (*)</t>
  </si>
  <si>
    <t>Medio</t>
  </si>
  <si>
    <t>Lib. B. O'Higgins</t>
  </si>
  <si>
    <t>Marzo</t>
  </si>
  <si>
    <t>Mercado  local</t>
  </si>
  <si>
    <t>Sequía, heladas</t>
  </si>
  <si>
    <t>Riego</t>
  </si>
  <si>
    <t>Oct. - Marzo</t>
  </si>
  <si>
    <t>Aplicación herbicida desmanche</t>
  </si>
  <si>
    <t>octubre</t>
  </si>
  <si>
    <t>Recoleccion</t>
  </si>
  <si>
    <t>Descarga bodega</t>
  </si>
  <si>
    <t>Aplicación Herbicida</t>
  </si>
  <si>
    <t>Nov - Mar.</t>
  </si>
  <si>
    <t>Aplicación Insecticida</t>
  </si>
  <si>
    <t>Fertilizacion Trompo</t>
  </si>
  <si>
    <t>Recolección</t>
  </si>
  <si>
    <t>WL 903 HQ</t>
  </si>
  <si>
    <t>PRECIO ESPERADO ($/Fardo)</t>
  </si>
  <si>
    <t>Superfosfato triple</t>
  </si>
  <si>
    <t>Junio-Julio</t>
  </si>
  <si>
    <t>Muriato de Potasio</t>
  </si>
  <si>
    <t xml:space="preserve">Fosfimax </t>
  </si>
  <si>
    <t>Sept - marzo</t>
  </si>
  <si>
    <t>karate Zeon</t>
  </si>
  <si>
    <t>Septiembre-Octubre</t>
  </si>
  <si>
    <t>HERBICIDA</t>
  </si>
  <si>
    <t>Servicio Siega, rastrillado y enfardadura</t>
  </si>
  <si>
    <t>Fardo</t>
  </si>
  <si>
    <t>Oct- nov -dic- ene-feb-mar</t>
  </si>
  <si>
    <t>Nov - Mar</t>
  </si>
  <si>
    <t>Centurion Super</t>
  </si>
  <si>
    <t>Preside 80 wg</t>
  </si>
  <si>
    <t>gr</t>
  </si>
  <si>
    <t>ALFALFA MANTENCION</t>
  </si>
  <si>
    <t>ESCENARIOS COSTO UNITARIO  ($/UNI)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</si>
</sst>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6" fontId="16" fillId="0" borderId="16" applyFont="0" applyFill="0" applyBorder="0" applyAlignment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2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2" fillId="9" borderId="37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0" fontId="12" fillId="2" borderId="39" xfId="0" applyFont="1" applyFill="1" applyBorder="1" applyAlignment="1"/>
    <xf numFmtId="0" fontId="12" fillId="2" borderId="40" xfId="0" applyFont="1" applyFill="1" applyBorder="1" applyAlignment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10" fillId="8" borderId="48" xfId="0" applyNumberFormat="1" applyFont="1" applyFill="1" applyBorder="1" applyAlignment="1">
      <alignment vertical="center"/>
    </xf>
    <xf numFmtId="0" fontId="10" fillId="8" borderId="49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7" fillId="3" borderId="52" xfId="0" applyNumberFormat="1" applyFont="1" applyFill="1" applyBorder="1" applyAlignment="1">
      <alignment vertical="center" wrapText="1"/>
    </xf>
    <xf numFmtId="0" fontId="3" fillId="10" borderId="53" xfId="0" applyFont="1" applyFill="1" applyBorder="1" applyAlignment="1">
      <alignment horizontal="right"/>
    </xf>
    <xf numFmtId="0" fontId="3" fillId="2" borderId="6" xfId="0" applyFont="1" applyFill="1" applyBorder="1"/>
    <xf numFmtId="3" fontId="3" fillId="0" borderId="53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3" fillId="10" borderId="53" xfId="0" applyFont="1" applyFill="1" applyBorder="1" applyAlignment="1">
      <alignment horizontal="right" vertical="center" wrapText="1"/>
    </xf>
    <xf numFmtId="17" fontId="3" fillId="0" borderId="53" xfId="0" applyNumberFormat="1" applyFont="1" applyFill="1" applyBorder="1" applyAlignment="1">
      <alignment horizontal="right" vertical="center"/>
    </xf>
    <xf numFmtId="0" fontId="3" fillId="10" borderId="53" xfId="0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17" fontId="3" fillId="0" borderId="53" xfId="0" applyNumberFormat="1" applyFont="1" applyBorder="1" applyAlignment="1">
      <alignment horizontal="right" vertical="center"/>
    </xf>
    <xf numFmtId="17" fontId="3" fillId="10" borderId="53" xfId="0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right" vertical="center" wrapText="1"/>
    </xf>
    <xf numFmtId="0" fontId="2" fillId="2" borderId="55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7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7" fillId="3" borderId="11" xfId="0" applyNumberFormat="1" applyFont="1" applyFill="1" applyBorder="1" applyAlignment="1">
      <alignment horizontal="center" vertical="center"/>
    </xf>
    <xf numFmtId="49" fontId="17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vertical="center"/>
    </xf>
    <xf numFmtId="49" fontId="15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</cellXfs>
  <cellStyles count="2"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20" zoomScaleNormal="120" workbookViewId="0">
      <selection activeCell="C9" sqref="C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90" customFormat="1" ht="12" customHeight="1" x14ac:dyDescent="0.25">
      <c r="A9" s="84"/>
      <c r="B9" s="85" t="s">
        <v>0</v>
      </c>
      <c r="C9" s="86" t="s">
        <v>102</v>
      </c>
      <c r="D9" s="87"/>
      <c r="E9" s="122" t="s">
        <v>66</v>
      </c>
      <c r="F9" s="123"/>
      <c r="G9" s="88">
        <v>700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s="90" customFormat="1" ht="25.5" customHeight="1" x14ac:dyDescent="0.25">
      <c r="A10" s="84"/>
      <c r="B10" s="91" t="s">
        <v>1</v>
      </c>
      <c r="C10" s="92" t="s">
        <v>85</v>
      </c>
      <c r="D10" s="87"/>
      <c r="E10" s="120" t="s">
        <v>2</v>
      </c>
      <c r="F10" s="121"/>
      <c r="G10" s="93" t="s">
        <v>71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s="90" customFormat="1" ht="18" customHeight="1" x14ac:dyDescent="0.25">
      <c r="A11" s="84"/>
      <c r="B11" s="91" t="s">
        <v>56</v>
      </c>
      <c r="C11" s="94" t="s">
        <v>69</v>
      </c>
      <c r="D11" s="87"/>
      <c r="E11" s="120" t="s">
        <v>86</v>
      </c>
      <c r="F11" s="121"/>
      <c r="G11" s="95">
        <v>6500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s="90" customFormat="1" ht="11.25" customHeight="1" x14ac:dyDescent="0.25">
      <c r="A12" s="84"/>
      <c r="B12" s="91" t="s">
        <v>57</v>
      </c>
      <c r="C12" s="94" t="s">
        <v>70</v>
      </c>
      <c r="D12" s="87"/>
      <c r="E12" s="128" t="s">
        <v>3</v>
      </c>
      <c r="F12" s="129"/>
      <c r="G12" s="96">
        <f>+G11*G9</f>
        <v>4550000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s="90" customFormat="1" ht="11.25" customHeight="1" x14ac:dyDescent="0.25">
      <c r="A13" s="84"/>
      <c r="B13" s="91" t="s">
        <v>58</v>
      </c>
      <c r="C13" s="94" t="s">
        <v>59</v>
      </c>
      <c r="D13" s="87"/>
      <c r="E13" s="120" t="s">
        <v>4</v>
      </c>
      <c r="F13" s="121"/>
      <c r="G13" s="97" t="s">
        <v>72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s="90" customFormat="1" ht="15" x14ac:dyDescent="0.25">
      <c r="A14" s="84"/>
      <c r="B14" s="91" t="s">
        <v>5</v>
      </c>
      <c r="C14" s="92" t="s">
        <v>59</v>
      </c>
      <c r="D14" s="87"/>
      <c r="E14" s="120" t="s">
        <v>6</v>
      </c>
      <c r="F14" s="121"/>
      <c r="G14" s="98" t="s">
        <v>98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s="90" customFormat="1" ht="25.5" customHeight="1" x14ac:dyDescent="0.25">
      <c r="A15" s="84"/>
      <c r="B15" s="91" t="s">
        <v>7</v>
      </c>
      <c r="C15" s="99">
        <v>45078</v>
      </c>
      <c r="D15" s="87"/>
      <c r="E15" s="124" t="s">
        <v>8</v>
      </c>
      <c r="F15" s="125"/>
      <c r="G15" s="100" t="s">
        <v>73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</row>
    <row r="16" spans="1:255" ht="12" customHeight="1" x14ac:dyDescent="0.25">
      <c r="A16" s="2"/>
      <c r="B16" s="101"/>
      <c r="C16" s="6"/>
      <c r="D16" s="7"/>
      <c r="E16" s="8"/>
      <c r="F16" s="8"/>
      <c r="G16" s="102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26" t="s">
        <v>9</v>
      </c>
      <c r="C17" s="127"/>
      <c r="D17" s="127"/>
      <c r="E17" s="127"/>
      <c r="F17" s="127"/>
      <c r="G17" s="12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103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04" t="s">
        <v>10</v>
      </c>
      <c r="C19" s="105"/>
      <c r="D19" s="106"/>
      <c r="E19" s="106"/>
      <c r="F19" s="107"/>
      <c r="G19" s="108"/>
    </row>
    <row r="20" spans="1:255" ht="24" customHeight="1" x14ac:dyDescent="0.25">
      <c r="A20" s="5"/>
      <c r="B20" s="109" t="s">
        <v>11</v>
      </c>
      <c r="C20" s="110" t="s">
        <v>12</v>
      </c>
      <c r="D20" s="110" t="s">
        <v>13</v>
      </c>
      <c r="E20" s="109" t="s">
        <v>14</v>
      </c>
      <c r="F20" s="110" t="s">
        <v>15</v>
      </c>
      <c r="G20" s="109" t="s">
        <v>16</v>
      </c>
    </row>
    <row r="21" spans="1:255" s="90" customFormat="1" ht="12" customHeight="1" x14ac:dyDescent="0.25">
      <c r="A21" s="84"/>
      <c r="B21" s="111" t="s">
        <v>74</v>
      </c>
      <c r="C21" s="112" t="s">
        <v>17</v>
      </c>
      <c r="D21" s="112">
        <v>12</v>
      </c>
      <c r="E21" s="112" t="s">
        <v>75</v>
      </c>
      <c r="F21" s="113">
        <v>22000</v>
      </c>
      <c r="G21" s="114">
        <f>+F21*D21</f>
        <v>264000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</row>
    <row r="22" spans="1:255" s="90" customFormat="1" ht="12" customHeight="1" x14ac:dyDescent="0.25">
      <c r="A22" s="84"/>
      <c r="B22" s="111" t="s">
        <v>76</v>
      </c>
      <c r="C22" s="112" t="s">
        <v>17</v>
      </c>
      <c r="D22" s="112">
        <v>1</v>
      </c>
      <c r="E22" s="112" t="s">
        <v>77</v>
      </c>
      <c r="F22" s="113">
        <v>22000</v>
      </c>
      <c r="G22" s="114">
        <f t="shared" ref="G22:G24" si="0">+F22*D22</f>
        <v>22000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</row>
    <row r="23" spans="1:255" s="90" customFormat="1" ht="12" customHeight="1" x14ac:dyDescent="0.25">
      <c r="A23" s="84"/>
      <c r="B23" s="111" t="s">
        <v>78</v>
      </c>
      <c r="C23" s="112" t="s">
        <v>17</v>
      </c>
      <c r="D23" s="112">
        <v>6</v>
      </c>
      <c r="E23" s="112" t="s">
        <v>75</v>
      </c>
      <c r="F23" s="113">
        <v>22000</v>
      </c>
      <c r="G23" s="114">
        <f t="shared" si="0"/>
        <v>132000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</row>
    <row r="24" spans="1:255" s="90" customFormat="1" ht="12" customHeight="1" x14ac:dyDescent="0.25">
      <c r="A24" s="84"/>
      <c r="B24" s="111" t="s">
        <v>79</v>
      </c>
      <c r="C24" s="112" t="s">
        <v>17</v>
      </c>
      <c r="D24" s="112">
        <v>6</v>
      </c>
      <c r="E24" s="112" t="s">
        <v>75</v>
      </c>
      <c r="F24" s="113">
        <v>22000</v>
      </c>
      <c r="G24" s="114">
        <f t="shared" si="0"/>
        <v>132000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</row>
    <row r="25" spans="1:255" ht="12" customHeight="1" x14ac:dyDescent="0.25">
      <c r="A25" s="34"/>
      <c r="B25" s="78" t="s">
        <v>18</v>
      </c>
      <c r="C25" s="79"/>
      <c r="D25" s="79"/>
      <c r="E25" s="79"/>
      <c r="F25" s="80"/>
      <c r="G25" s="81">
        <f>SUM(G21:G24)</f>
        <v>550000</v>
      </c>
    </row>
    <row r="26" spans="1:255" ht="14.25" customHeight="1" x14ac:dyDescent="0.25">
      <c r="A26" s="9"/>
      <c r="B26" s="10"/>
      <c r="C26" s="12"/>
      <c r="D26" s="12"/>
      <c r="E26" s="12"/>
      <c r="F26" s="13"/>
      <c r="G26" s="13"/>
    </row>
    <row r="27" spans="1:255" ht="12" customHeight="1" x14ac:dyDescent="0.25">
      <c r="A27" s="5"/>
      <c r="B27" s="104" t="s">
        <v>19</v>
      </c>
      <c r="C27" s="105"/>
      <c r="D27" s="106"/>
      <c r="E27" s="106"/>
      <c r="F27" s="107"/>
      <c r="G27" s="108"/>
    </row>
    <row r="28" spans="1:255" ht="24" customHeight="1" x14ac:dyDescent="0.25">
      <c r="A28" s="5"/>
      <c r="B28" s="109" t="s">
        <v>11</v>
      </c>
      <c r="C28" s="110" t="s">
        <v>12</v>
      </c>
      <c r="D28" s="110" t="s">
        <v>13</v>
      </c>
      <c r="E28" s="109" t="s">
        <v>14</v>
      </c>
      <c r="F28" s="110" t="s">
        <v>15</v>
      </c>
      <c r="G28" s="109" t="s">
        <v>16</v>
      </c>
    </row>
    <row r="29" spans="1:255" s="90" customFormat="1" ht="12" customHeight="1" x14ac:dyDescent="0.25">
      <c r="A29" s="84"/>
      <c r="B29" s="111"/>
      <c r="C29" s="112"/>
      <c r="D29" s="112"/>
      <c r="E29" s="112"/>
      <c r="F29" s="113"/>
      <c r="G29" s="114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</row>
    <row r="30" spans="1:255" ht="11.25" customHeight="1" x14ac:dyDescent="0.25">
      <c r="B30" s="17" t="s">
        <v>20</v>
      </c>
      <c r="C30" s="18"/>
      <c r="D30" s="18"/>
      <c r="E30" s="18"/>
      <c r="F30" s="19"/>
      <c r="G30" s="20">
        <f>SUM(G29)</f>
        <v>0</v>
      </c>
    </row>
    <row r="31" spans="1:255" ht="15.75" customHeight="1" x14ac:dyDescent="0.25">
      <c r="A31" s="5"/>
      <c r="B31" s="14"/>
      <c r="C31" s="15"/>
      <c r="D31" s="15"/>
      <c r="E31" s="15"/>
      <c r="F31" s="16"/>
      <c r="G31" s="16"/>
      <c r="K31" s="77"/>
    </row>
    <row r="32" spans="1:255" ht="12" customHeight="1" x14ac:dyDescent="0.25">
      <c r="A32" s="5"/>
      <c r="B32" s="104" t="s">
        <v>21</v>
      </c>
      <c r="C32" s="105"/>
      <c r="D32" s="106"/>
      <c r="E32" s="106"/>
      <c r="F32" s="107"/>
      <c r="G32" s="108"/>
    </row>
    <row r="33" spans="1:255" ht="24" customHeight="1" x14ac:dyDescent="0.25">
      <c r="A33" s="5"/>
      <c r="B33" s="109" t="s">
        <v>11</v>
      </c>
      <c r="C33" s="110" t="s">
        <v>12</v>
      </c>
      <c r="D33" s="110" t="s">
        <v>13</v>
      </c>
      <c r="E33" s="109" t="s">
        <v>14</v>
      </c>
      <c r="F33" s="110" t="s">
        <v>15</v>
      </c>
      <c r="G33" s="109" t="s">
        <v>16</v>
      </c>
    </row>
    <row r="34" spans="1:255" s="90" customFormat="1" ht="12" customHeight="1" x14ac:dyDescent="0.25">
      <c r="A34" s="84"/>
      <c r="B34" s="111" t="s">
        <v>80</v>
      </c>
      <c r="C34" s="112" t="s">
        <v>22</v>
      </c>
      <c r="D34" s="112">
        <v>0.09</v>
      </c>
      <c r="E34" s="112" t="s">
        <v>81</v>
      </c>
      <c r="F34" s="113">
        <v>407151</v>
      </c>
      <c r="G34" s="114">
        <f>+F34*D34</f>
        <v>36643.589999999997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</row>
    <row r="35" spans="1:255" s="90" customFormat="1" ht="12" customHeight="1" x14ac:dyDescent="0.25">
      <c r="A35" s="84"/>
      <c r="B35" s="111" t="s">
        <v>82</v>
      </c>
      <c r="C35" s="112" t="s">
        <v>22</v>
      </c>
      <c r="D35" s="112">
        <v>0.09</v>
      </c>
      <c r="E35" s="112" t="s">
        <v>81</v>
      </c>
      <c r="F35" s="113">
        <v>407151</v>
      </c>
      <c r="G35" s="114">
        <f t="shared" ref="G35:G37" si="1">+F35*D35</f>
        <v>36643.589999999997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</row>
    <row r="36" spans="1:255" s="90" customFormat="1" ht="12" customHeight="1" x14ac:dyDescent="0.25">
      <c r="A36" s="84"/>
      <c r="B36" s="111" t="s">
        <v>83</v>
      </c>
      <c r="C36" s="112" t="s">
        <v>22</v>
      </c>
      <c r="D36" s="112">
        <v>0.06</v>
      </c>
      <c r="E36" s="112" t="s">
        <v>81</v>
      </c>
      <c r="F36" s="113">
        <v>399612</v>
      </c>
      <c r="G36" s="114">
        <f t="shared" si="1"/>
        <v>23976.719999999998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</row>
    <row r="37" spans="1:255" s="90" customFormat="1" ht="12" customHeight="1" x14ac:dyDescent="0.25">
      <c r="A37" s="84"/>
      <c r="B37" s="111" t="s">
        <v>84</v>
      </c>
      <c r="C37" s="112" t="s">
        <v>22</v>
      </c>
      <c r="D37" s="112">
        <v>2</v>
      </c>
      <c r="E37" s="112" t="s">
        <v>81</v>
      </c>
      <c r="F37" s="113">
        <v>95040</v>
      </c>
      <c r="G37" s="114">
        <f t="shared" si="1"/>
        <v>190080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</row>
    <row r="38" spans="1:255" ht="12" customHeight="1" x14ac:dyDescent="0.25">
      <c r="A38" s="34"/>
      <c r="B38" s="78" t="s">
        <v>23</v>
      </c>
      <c r="C38" s="79"/>
      <c r="D38" s="79"/>
      <c r="E38" s="79"/>
      <c r="F38" s="80"/>
      <c r="G38" s="81">
        <f>SUM(G34:G37)</f>
        <v>287343.90000000002</v>
      </c>
    </row>
    <row r="39" spans="1:255" ht="12" customHeight="1" x14ac:dyDescent="0.25">
      <c r="A39" s="34"/>
      <c r="B39" s="14"/>
      <c r="C39" s="15"/>
      <c r="D39" s="15"/>
      <c r="E39" s="15"/>
      <c r="F39" s="16"/>
      <c r="G39" s="16"/>
    </row>
    <row r="40" spans="1:255" ht="12" customHeight="1" x14ac:dyDescent="0.25">
      <c r="A40" s="5"/>
      <c r="B40" s="104" t="s">
        <v>24</v>
      </c>
      <c r="C40" s="105"/>
      <c r="D40" s="106"/>
      <c r="E40" s="106"/>
      <c r="F40" s="107"/>
      <c r="G40" s="108"/>
    </row>
    <row r="41" spans="1:255" ht="24" customHeight="1" x14ac:dyDescent="0.25">
      <c r="A41" s="5"/>
      <c r="B41" s="109" t="s">
        <v>25</v>
      </c>
      <c r="C41" s="110" t="s">
        <v>26</v>
      </c>
      <c r="D41" s="110" t="s">
        <v>27</v>
      </c>
      <c r="E41" s="109" t="s">
        <v>14</v>
      </c>
      <c r="F41" s="110" t="s">
        <v>15</v>
      </c>
      <c r="G41" s="109" t="s">
        <v>16</v>
      </c>
    </row>
    <row r="42" spans="1:255" s="90" customFormat="1" ht="12" customHeight="1" x14ac:dyDescent="0.25">
      <c r="A42" s="84"/>
      <c r="B42" s="117" t="s">
        <v>28</v>
      </c>
      <c r="C42" s="112"/>
      <c r="D42" s="112"/>
      <c r="E42" s="112"/>
      <c r="F42" s="113"/>
      <c r="G42" s="114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</row>
    <row r="43" spans="1:255" s="90" customFormat="1" ht="12" customHeight="1" x14ac:dyDescent="0.25">
      <c r="A43" s="84"/>
      <c r="B43" s="111" t="s">
        <v>87</v>
      </c>
      <c r="C43" s="112" t="s">
        <v>29</v>
      </c>
      <c r="D43" s="112">
        <v>250</v>
      </c>
      <c r="E43" s="112" t="s">
        <v>88</v>
      </c>
      <c r="F43" s="113">
        <v>1183</v>
      </c>
      <c r="G43" s="114">
        <f>+F43*D43</f>
        <v>295750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</row>
    <row r="44" spans="1:255" s="90" customFormat="1" ht="12" customHeight="1" x14ac:dyDescent="0.25">
      <c r="A44" s="84"/>
      <c r="B44" s="111" t="s">
        <v>89</v>
      </c>
      <c r="C44" s="112" t="s">
        <v>29</v>
      </c>
      <c r="D44" s="112">
        <v>200</v>
      </c>
      <c r="E44" s="112" t="s">
        <v>60</v>
      </c>
      <c r="F44" s="113">
        <v>1371</v>
      </c>
      <c r="G44" s="114">
        <f>+F44*D44</f>
        <v>274200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</row>
    <row r="45" spans="1:255" s="90" customFormat="1" ht="12" customHeight="1" x14ac:dyDescent="0.25">
      <c r="A45" s="84"/>
      <c r="B45" s="111" t="s">
        <v>90</v>
      </c>
      <c r="C45" s="112" t="s">
        <v>63</v>
      </c>
      <c r="D45" s="112">
        <v>3</v>
      </c>
      <c r="E45" s="112" t="s">
        <v>91</v>
      </c>
      <c r="F45" s="113">
        <v>21694</v>
      </c>
      <c r="G45" s="114">
        <f t="shared" ref="G45:G50" si="2">+F45*D45</f>
        <v>65082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</row>
    <row r="46" spans="1:255" s="90" customFormat="1" ht="12" customHeight="1" x14ac:dyDescent="0.25">
      <c r="A46" s="84"/>
      <c r="B46" s="117" t="s">
        <v>30</v>
      </c>
      <c r="C46" s="112"/>
      <c r="D46" s="112"/>
      <c r="E46" s="112"/>
      <c r="F46" s="113"/>
      <c r="G46" s="114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</row>
    <row r="47" spans="1:255" s="90" customFormat="1" ht="12" customHeight="1" x14ac:dyDescent="0.25">
      <c r="A47" s="84"/>
      <c r="B47" s="111" t="s">
        <v>92</v>
      </c>
      <c r="C47" s="112" t="s">
        <v>63</v>
      </c>
      <c r="D47" s="112">
        <v>0.5</v>
      </c>
      <c r="E47" s="112" t="s">
        <v>93</v>
      </c>
      <c r="F47" s="113">
        <v>41650</v>
      </c>
      <c r="G47" s="114">
        <f t="shared" si="2"/>
        <v>20825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  <c r="IR47" s="89"/>
      <c r="IS47" s="89"/>
      <c r="IT47" s="89"/>
      <c r="IU47" s="89"/>
    </row>
    <row r="48" spans="1:255" s="90" customFormat="1" ht="12" customHeight="1" x14ac:dyDescent="0.25">
      <c r="A48" s="84"/>
      <c r="B48" s="117" t="s">
        <v>94</v>
      </c>
      <c r="C48" s="112"/>
      <c r="D48" s="112"/>
      <c r="E48" s="112"/>
      <c r="F48" s="113"/>
      <c r="G48" s="114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  <c r="IR48" s="89"/>
      <c r="IS48" s="89"/>
      <c r="IT48" s="89"/>
      <c r="IU48" s="89"/>
    </row>
    <row r="49" spans="1:255" s="90" customFormat="1" ht="12" customHeight="1" x14ac:dyDescent="0.25">
      <c r="A49" s="84"/>
      <c r="B49" s="111" t="s">
        <v>100</v>
      </c>
      <c r="C49" s="112" t="s">
        <v>101</v>
      </c>
      <c r="D49" s="112">
        <v>50</v>
      </c>
      <c r="E49" s="112" t="s">
        <v>61</v>
      </c>
      <c r="F49" s="113">
        <v>779</v>
      </c>
      <c r="G49" s="114">
        <f t="shared" si="2"/>
        <v>38950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</row>
    <row r="50" spans="1:255" s="90" customFormat="1" ht="12" customHeight="1" x14ac:dyDescent="0.25">
      <c r="A50" s="84"/>
      <c r="B50" s="111" t="s">
        <v>99</v>
      </c>
      <c r="C50" s="112" t="s">
        <v>63</v>
      </c>
      <c r="D50" s="112">
        <v>1</v>
      </c>
      <c r="E50" s="112" t="s">
        <v>62</v>
      </c>
      <c r="F50" s="113">
        <v>42194</v>
      </c>
      <c r="G50" s="114">
        <f t="shared" si="2"/>
        <v>42194</v>
      </c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  <c r="IR50" s="89"/>
      <c r="IS50" s="89"/>
      <c r="IT50" s="89"/>
      <c r="IU50" s="89"/>
    </row>
    <row r="51" spans="1:255" ht="11.25" customHeight="1" x14ac:dyDescent="0.25">
      <c r="B51" s="17" t="s">
        <v>31</v>
      </c>
      <c r="C51" s="18"/>
      <c r="D51" s="18"/>
      <c r="E51" s="18"/>
      <c r="F51" s="19"/>
      <c r="G51" s="20">
        <f>SUM(G42:G50)</f>
        <v>737001</v>
      </c>
    </row>
    <row r="52" spans="1:255" ht="11.25" customHeight="1" x14ac:dyDescent="0.25">
      <c r="B52" s="14"/>
      <c r="C52" s="15"/>
      <c r="D52" s="15"/>
      <c r="E52" s="21"/>
      <c r="F52" s="16"/>
      <c r="G52" s="16"/>
    </row>
    <row r="53" spans="1:255" ht="12" customHeight="1" x14ac:dyDescent="0.25">
      <c r="A53" s="5"/>
      <c r="B53" s="104" t="s">
        <v>32</v>
      </c>
      <c r="C53" s="105"/>
      <c r="D53" s="106"/>
      <c r="E53" s="106"/>
      <c r="F53" s="107"/>
      <c r="G53" s="108"/>
    </row>
    <row r="54" spans="1:255" ht="24" customHeight="1" x14ac:dyDescent="0.25">
      <c r="A54" s="5"/>
      <c r="B54" s="109" t="s">
        <v>33</v>
      </c>
      <c r="C54" s="110" t="s">
        <v>26</v>
      </c>
      <c r="D54" s="110" t="s">
        <v>27</v>
      </c>
      <c r="E54" s="109" t="s">
        <v>14</v>
      </c>
      <c r="F54" s="110" t="s">
        <v>15</v>
      </c>
      <c r="G54" s="109" t="s">
        <v>16</v>
      </c>
    </row>
    <row r="55" spans="1:255" s="90" customFormat="1" ht="25.5" x14ac:dyDescent="0.25">
      <c r="A55" s="84"/>
      <c r="B55" s="115" t="s">
        <v>95</v>
      </c>
      <c r="C55" s="112" t="s">
        <v>96</v>
      </c>
      <c r="D55" s="112">
        <v>700</v>
      </c>
      <c r="E55" s="116" t="s">
        <v>97</v>
      </c>
      <c r="F55" s="113">
        <v>1500</v>
      </c>
      <c r="G55" s="114">
        <f>+F55*D55</f>
        <v>1050000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  <c r="IU55" s="89"/>
    </row>
    <row r="56" spans="1:255" ht="11.25" customHeight="1" x14ac:dyDescent="0.25">
      <c r="B56" s="17" t="s">
        <v>34</v>
      </c>
      <c r="C56" s="18"/>
      <c r="D56" s="18"/>
      <c r="E56" s="18"/>
      <c r="F56" s="19"/>
      <c r="G56" s="20">
        <f>SUM(G55:G55)</f>
        <v>1050000</v>
      </c>
    </row>
    <row r="57" spans="1:255" ht="11.25" customHeight="1" x14ac:dyDescent="0.25">
      <c r="B57" s="37"/>
      <c r="C57" s="37"/>
      <c r="D57" s="37"/>
      <c r="E57" s="37"/>
      <c r="F57" s="38"/>
      <c r="G57" s="38"/>
    </row>
    <row r="58" spans="1:255" ht="11.25" customHeight="1" x14ac:dyDescent="0.25">
      <c r="B58" s="39" t="s">
        <v>35</v>
      </c>
      <c r="C58" s="40"/>
      <c r="D58" s="40"/>
      <c r="E58" s="40"/>
      <c r="F58" s="40"/>
      <c r="G58" s="41">
        <f>G25+G30+G38+G51+G56</f>
        <v>2624344.9</v>
      </c>
    </row>
    <row r="59" spans="1:255" ht="11.25" customHeight="1" x14ac:dyDescent="0.25">
      <c r="B59" s="42" t="s">
        <v>36</v>
      </c>
      <c r="C59" s="23"/>
      <c r="D59" s="23"/>
      <c r="E59" s="23"/>
      <c r="F59" s="23"/>
      <c r="G59" s="43">
        <f>G58*0.05</f>
        <v>131217.245</v>
      </c>
    </row>
    <row r="60" spans="1:255" ht="11.25" customHeight="1" x14ac:dyDescent="0.25">
      <c r="B60" s="44" t="s">
        <v>37</v>
      </c>
      <c r="C60" s="22"/>
      <c r="D60" s="22"/>
      <c r="E60" s="22"/>
      <c r="F60" s="22"/>
      <c r="G60" s="45">
        <f>G59+G58</f>
        <v>2755562.145</v>
      </c>
    </row>
    <row r="61" spans="1:255" ht="11.25" customHeight="1" x14ac:dyDescent="0.25">
      <c r="B61" s="42" t="s">
        <v>38</v>
      </c>
      <c r="C61" s="23"/>
      <c r="D61" s="23"/>
      <c r="E61" s="23"/>
      <c r="F61" s="23"/>
      <c r="G61" s="43">
        <f>G12</f>
        <v>4550000</v>
      </c>
    </row>
    <row r="62" spans="1:255" ht="11.25" customHeight="1" x14ac:dyDescent="0.25">
      <c r="B62" s="46" t="s">
        <v>39</v>
      </c>
      <c r="C62" s="47"/>
      <c r="D62" s="47"/>
      <c r="E62" s="47"/>
      <c r="F62" s="47"/>
      <c r="G62" s="48">
        <f>G61-G60</f>
        <v>1794437.855</v>
      </c>
    </row>
    <row r="63" spans="1:255" ht="11.25" customHeight="1" x14ac:dyDescent="0.25">
      <c r="B63" s="35" t="s">
        <v>40</v>
      </c>
      <c r="C63" s="36"/>
      <c r="D63" s="36"/>
      <c r="E63" s="36"/>
      <c r="F63" s="36"/>
      <c r="G63" s="31"/>
    </row>
    <row r="64" spans="1:255" ht="11.25" customHeight="1" thickBot="1" x14ac:dyDescent="0.3">
      <c r="B64" s="49"/>
      <c r="C64" s="36"/>
      <c r="D64" s="36"/>
      <c r="E64" s="36"/>
      <c r="F64" s="36"/>
      <c r="G64" s="31"/>
    </row>
    <row r="65" spans="2:7" ht="11.25" customHeight="1" x14ac:dyDescent="0.25">
      <c r="B65" s="61" t="s">
        <v>41</v>
      </c>
      <c r="C65" s="62"/>
      <c r="D65" s="62"/>
      <c r="E65" s="62"/>
      <c r="F65" s="63"/>
      <c r="G65" s="31"/>
    </row>
    <row r="66" spans="2:7" ht="11.25" customHeight="1" x14ac:dyDescent="0.25">
      <c r="B66" s="64" t="s">
        <v>42</v>
      </c>
      <c r="C66" s="33"/>
      <c r="D66" s="33"/>
      <c r="E66" s="33"/>
      <c r="F66" s="65"/>
      <c r="G66" s="31"/>
    </row>
    <row r="67" spans="2:7" ht="11.25" customHeight="1" x14ac:dyDescent="0.25">
      <c r="B67" s="64" t="s">
        <v>64</v>
      </c>
      <c r="C67" s="33"/>
      <c r="D67" s="33"/>
      <c r="E67" s="33"/>
      <c r="F67" s="65"/>
      <c r="G67" s="31"/>
    </row>
    <row r="68" spans="2:7" ht="11.25" customHeight="1" x14ac:dyDescent="0.25">
      <c r="B68" s="64" t="s">
        <v>65</v>
      </c>
      <c r="C68" s="33"/>
      <c r="D68" s="33"/>
      <c r="E68" s="33"/>
      <c r="F68" s="65"/>
      <c r="G68" s="31"/>
    </row>
    <row r="69" spans="2:7" ht="11.25" customHeight="1" x14ac:dyDescent="0.25">
      <c r="B69" s="64" t="s">
        <v>43</v>
      </c>
      <c r="C69" s="33"/>
      <c r="D69" s="33"/>
      <c r="E69" s="33"/>
      <c r="F69" s="65"/>
      <c r="G69" s="31"/>
    </row>
    <row r="70" spans="2:7" ht="11.25" customHeight="1" x14ac:dyDescent="0.25">
      <c r="B70" s="64" t="s">
        <v>44</v>
      </c>
      <c r="C70" s="33"/>
      <c r="D70" s="33"/>
      <c r="E70" s="33"/>
      <c r="F70" s="65"/>
      <c r="G70" s="31"/>
    </row>
    <row r="71" spans="2:7" ht="11.25" customHeight="1" x14ac:dyDescent="0.25">
      <c r="B71" s="64" t="s">
        <v>45</v>
      </c>
      <c r="C71" s="33"/>
      <c r="D71" s="33"/>
      <c r="E71" s="33"/>
      <c r="F71" s="65"/>
      <c r="G71" s="31"/>
    </row>
    <row r="72" spans="2:7" ht="11.25" customHeight="1" thickBot="1" x14ac:dyDescent="0.3">
      <c r="B72" s="66"/>
      <c r="C72" s="67"/>
      <c r="D72" s="67"/>
      <c r="E72" s="67"/>
      <c r="F72" s="68"/>
      <c r="G72" s="31"/>
    </row>
    <row r="73" spans="2:7" ht="11.25" customHeight="1" x14ac:dyDescent="0.25">
      <c r="B73" s="59"/>
      <c r="C73" s="33"/>
      <c r="D73" s="33"/>
      <c r="E73" s="33"/>
      <c r="F73" s="33"/>
      <c r="G73" s="31"/>
    </row>
    <row r="74" spans="2:7" ht="11.25" customHeight="1" thickBot="1" x14ac:dyDescent="0.3">
      <c r="B74" s="118" t="s">
        <v>46</v>
      </c>
      <c r="C74" s="119"/>
      <c r="D74" s="58"/>
      <c r="E74" s="24"/>
      <c r="F74" s="24"/>
      <c r="G74" s="31"/>
    </row>
    <row r="75" spans="2:7" ht="11.25" customHeight="1" x14ac:dyDescent="0.25">
      <c r="B75" s="51" t="s">
        <v>33</v>
      </c>
      <c r="C75" s="25" t="s">
        <v>47</v>
      </c>
      <c r="D75" s="52" t="s">
        <v>48</v>
      </c>
      <c r="E75" s="24"/>
      <c r="F75" s="24"/>
      <c r="G75" s="31"/>
    </row>
    <row r="76" spans="2:7" ht="11.25" customHeight="1" x14ac:dyDescent="0.25">
      <c r="B76" s="53" t="s">
        <v>49</v>
      </c>
      <c r="C76" s="26">
        <f>+G25</f>
        <v>550000</v>
      </c>
      <c r="D76" s="54">
        <f>(C76/C82)</f>
        <v>0.19959629689280697</v>
      </c>
      <c r="E76" s="24"/>
      <c r="F76" s="24"/>
      <c r="G76" s="31"/>
    </row>
    <row r="77" spans="2:7" ht="11.25" customHeight="1" x14ac:dyDescent="0.25">
      <c r="B77" s="53" t="s">
        <v>50</v>
      </c>
      <c r="C77" s="27">
        <v>0</v>
      </c>
      <c r="D77" s="54">
        <v>0</v>
      </c>
      <c r="E77" s="24"/>
      <c r="F77" s="24"/>
      <c r="G77" s="31"/>
    </row>
    <row r="78" spans="2:7" ht="11.25" customHeight="1" x14ac:dyDescent="0.25">
      <c r="B78" s="53" t="s">
        <v>51</v>
      </c>
      <c r="C78" s="26">
        <f>+G38</f>
        <v>287343.90000000002</v>
      </c>
      <c r="D78" s="54">
        <f>(C78/C82)</f>
        <v>0.10427777886315825</v>
      </c>
      <c r="E78" s="24"/>
      <c r="F78" s="24"/>
      <c r="G78" s="31"/>
    </row>
    <row r="79" spans="2:7" ht="11.25" customHeight="1" x14ac:dyDescent="0.25">
      <c r="B79" s="53" t="s">
        <v>25</v>
      </c>
      <c r="C79" s="26">
        <f>+G51</f>
        <v>737001</v>
      </c>
      <c r="D79" s="54">
        <f>(C79/C82)</f>
        <v>0.26745940073871932</v>
      </c>
      <c r="E79" s="24"/>
      <c r="F79" s="24"/>
      <c r="G79" s="31"/>
    </row>
    <row r="80" spans="2:7" ht="11.25" customHeight="1" x14ac:dyDescent="0.25">
      <c r="B80" s="53" t="s">
        <v>52</v>
      </c>
      <c r="C80" s="28">
        <f>+G56</f>
        <v>1050000</v>
      </c>
      <c r="D80" s="54">
        <f>(C80/C82)</f>
        <v>0.38104747588626786</v>
      </c>
      <c r="E80" s="30"/>
      <c r="F80" s="30"/>
      <c r="G80" s="31"/>
    </row>
    <row r="81" spans="2:7" ht="11.25" customHeight="1" x14ac:dyDescent="0.25">
      <c r="B81" s="53" t="s">
        <v>53</v>
      </c>
      <c r="C81" s="28">
        <f>+G59</f>
        <v>131217.245</v>
      </c>
      <c r="D81" s="54">
        <f>(C81/C82)</f>
        <v>4.7619047619047616E-2</v>
      </c>
      <c r="E81" s="30"/>
      <c r="F81" s="30"/>
      <c r="G81" s="31"/>
    </row>
    <row r="82" spans="2:7" ht="11.25" customHeight="1" thickBot="1" x14ac:dyDescent="0.3">
      <c r="B82" s="55" t="s">
        <v>54</v>
      </c>
      <c r="C82" s="56">
        <f>SUM(C76:C81)</f>
        <v>2755562.145</v>
      </c>
      <c r="D82" s="57">
        <f>SUM(D76:D81)</f>
        <v>1</v>
      </c>
      <c r="E82" s="30"/>
      <c r="F82" s="30"/>
      <c r="G82" s="31"/>
    </row>
    <row r="83" spans="2:7" ht="11.25" customHeight="1" x14ac:dyDescent="0.25">
      <c r="B83" s="49"/>
      <c r="C83" s="36"/>
      <c r="D83" s="36"/>
      <c r="E83" s="36"/>
      <c r="F83" s="36"/>
      <c r="G83" s="31"/>
    </row>
    <row r="84" spans="2:7" ht="11.25" customHeight="1" x14ac:dyDescent="0.25">
      <c r="B84" s="50"/>
      <c r="C84" s="36"/>
      <c r="D84" s="36"/>
      <c r="E84" s="36"/>
      <c r="F84" s="36"/>
      <c r="G84" s="31"/>
    </row>
    <row r="85" spans="2:7" ht="11.25" customHeight="1" thickBot="1" x14ac:dyDescent="0.3">
      <c r="B85" s="70"/>
      <c r="C85" s="71" t="s">
        <v>103</v>
      </c>
      <c r="D85" s="72"/>
      <c r="E85" s="73"/>
      <c r="F85" s="29"/>
      <c r="G85" s="31"/>
    </row>
    <row r="86" spans="2:7" ht="11.25" customHeight="1" x14ac:dyDescent="0.25">
      <c r="B86" s="74" t="s">
        <v>67</v>
      </c>
      <c r="C86" s="75">
        <v>600</v>
      </c>
      <c r="D86" s="75">
        <v>700</v>
      </c>
      <c r="E86" s="76">
        <v>800</v>
      </c>
      <c r="F86" s="69"/>
      <c r="G86" s="32"/>
    </row>
    <row r="87" spans="2:7" ht="11.25" customHeight="1" thickBot="1" x14ac:dyDescent="0.3">
      <c r="B87" s="55" t="s">
        <v>68</v>
      </c>
      <c r="C87" s="82">
        <f>(G60/C86)</f>
        <v>4592.6035750000001</v>
      </c>
      <c r="D87" s="82">
        <f>(G60/D86)</f>
        <v>3936.5173500000001</v>
      </c>
      <c r="E87" s="83">
        <f>(G60/E86)</f>
        <v>3444.4526812499998</v>
      </c>
      <c r="F87" s="69"/>
      <c r="G87" s="32"/>
    </row>
    <row r="88" spans="2:7" ht="11.25" customHeight="1" x14ac:dyDescent="0.25">
      <c r="B88" s="60" t="s">
        <v>55</v>
      </c>
      <c r="C88" s="33"/>
      <c r="D88" s="33"/>
      <c r="E88" s="33"/>
      <c r="F88" s="33"/>
      <c r="G88" s="33"/>
    </row>
  </sheetData>
  <mergeCells count="9">
    <mergeCell ref="B74:C7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 Mantencion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2023-02-06T11:43:27Z</dcterms:modified>
</cp:coreProperties>
</file>