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Alfalfa" sheetId="1" r:id="rId1"/>
  </sheets>
  <definedNames>
    <definedName name="_xlnm.Print_Area" localSheetId="0">Alfalfa!$A$1:$G$92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49" i="1" l="1"/>
  <c r="G38" i="1" l="1"/>
  <c r="G39" i="1"/>
  <c r="G21" i="1"/>
  <c r="G22" i="1"/>
  <c r="G23" i="1"/>
  <c r="G24" i="1"/>
  <c r="G25" i="1"/>
  <c r="G26" i="1"/>
  <c r="G53" i="1" l="1"/>
  <c r="G51" i="1"/>
  <c r="G48" i="1"/>
  <c r="G46" i="1"/>
  <c r="G40" i="1"/>
  <c r="G37" i="1"/>
  <c r="G36" i="1"/>
  <c r="G41" i="1" l="1"/>
  <c r="C80" i="1" s="1"/>
  <c r="G58" i="1"/>
  <c r="G59" i="1" s="1"/>
  <c r="G12" i="1"/>
  <c r="G64" i="1" s="1"/>
  <c r="G27" i="1" l="1"/>
  <c r="C78" i="1" s="1"/>
  <c r="G54" i="1"/>
  <c r="C81" i="1" s="1"/>
  <c r="G61" i="1" l="1"/>
  <c r="G62" i="1" s="1"/>
  <c r="G63" i="1" l="1"/>
  <c r="D89" i="1" s="1"/>
  <c r="C83" i="1"/>
  <c r="C89" i="1" l="1"/>
  <c r="E89" i="1"/>
  <c r="G65" i="1"/>
  <c r="C84" i="1"/>
  <c r="D83" i="1" s="1"/>
  <c r="D81" i="1" l="1"/>
  <c r="D78" i="1"/>
  <c r="D80" i="1"/>
  <c r="D82" i="1"/>
  <c r="D84" i="1" l="1"/>
</calcChain>
</file>

<file path=xl/sharedStrings.xml><?xml version="1.0" encoding="utf-8"?>
<sst xmlns="http://schemas.openxmlformats.org/spreadsheetml/2006/main" count="157" uniqueCount="112">
  <si>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</si>
  <si>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</si>
  <si>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</si>
  <si>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</si>
  <si>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</si>
  <si>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</si>
  <si>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</si>
  <si>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</si>
  <si>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</si>
  <si>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</si>
  <si>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</si>
  <si>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</si>
  <si>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</si>
  <si>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</si>
  <si>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</si>
  <si>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</si>
  <si>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</si>
  <si>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</si>
  <si>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</si>
  <si>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</si>
  <si>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</si>
  <si>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</si>
  <si>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</si>
  <si>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</si>
  <si>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</si>
  <si>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</si>
  <si>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</si>
  <si>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</si>
  <si>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</si>
  <si>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</si>
  <si>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</si>
  <si>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</si>
  <si>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</si>
  <si>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</si>
  <si>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</si>
  <si>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</si>
  <si>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</si>
  <si>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</si>
  <si>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</si>
  <si>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</si>
  <si>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</si>
  <si>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</si>
  <si>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</si>
  <si>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</si>
  <si>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</si>
  <si>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</si>
  <si>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</si>
  <si>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</si>
  <si>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</si>
  <si>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</si>
  <si>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</si>
  <si>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</si>
  <si>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</si>
  <si>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</si>
  <si>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</si>
  <si>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</si>
  <si>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</si>
  <si>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</si>
  <si>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</si>
  <si>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</si>
  <si>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</si>
  <si>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</si>
  <si>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SANTA BARBARA</t>
  </si>
  <si>
    <t>S.BARBARA-MULCHEN-QUILACO</t>
  </si>
  <si>
    <t>SEQUÍA</t>
  </si>
  <si>
    <t>Hora maquinaria</t>
  </si>
  <si>
    <t>Rastrajes</t>
  </si>
  <si>
    <t>Vibrocultivador</t>
  </si>
  <si>
    <t>Siembra</t>
  </si>
  <si>
    <t>ENFARDURA</t>
  </si>
  <si>
    <t>Lt</t>
  </si>
  <si>
    <t>Septiembre</t>
  </si>
  <si>
    <t>Fungicidas</t>
  </si>
  <si>
    <t>lt.</t>
  </si>
  <si>
    <t>S/I</t>
  </si>
  <si>
    <t>CONSUMO INTERNO PREDIO / VENTA LOCAL</t>
  </si>
  <si>
    <t xml:space="preserve">ALFALFA </t>
  </si>
  <si>
    <t>MEDIO</t>
  </si>
  <si>
    <t>.</t>
  </si>
  <si>
    <t>Diciembre-Marzo</t>
  </si>
  <si>
    <t>Preparación de Suelos</t>
  </si>
  <si>
    <t>Aplicaciones</t>
  </si>
  <si>
    <t>Control malezas</t>
  </si>
  <si>
    <t>Riegos</t>
  </si>
  <si>
    <t>Noviembre - Marzo</t>
  </si>
  <si>
    <t>Rodonado</t>
  </si>
  <si>
    <t>Julio-Agosto</t>
  </si>
  <si>
    <t>Diciembre - Marzo</t>
  </si>
  <si>
    <t>Marzo-Abril</t>
  </si>
  <si>
    <t>Marzo-Septiembre</t>
  </si>
  <si>
    <t>Septimembre</t>
  </si>
  <si>
    <t xml:space="preserve">Cosecha </t>
  </si>
  <si>
    <t>Alfalfa</t>
  </si>
  <si>
    <t>25</t>
  </si>
  <si>
    <t>Titan 48%</t>
  </si>
  <si>
    <t>3</t>
  </si>
  <si>
    <t>1</t>
  </si>
  <si>
    <t>Baldrich 350 ACB</t>
  </si>
  <si>
    <t>Muriato de potasio</t>
  </si>
  <si>
    <t>Superfosfato triple</t>
  </si>
  <si>
    <t>150</t>
  </si>
  <si>
    <t>100</t>
  </si>
  <si>
    <t>Agosto</t>
  </si>
  <si>
    <t>Troya 4 EC</t>
  </si>
  <si>
    <t>0</t>
  </si>
  <si>
    <t>RENDIMIENTO (Fardo/Há.)</t>
  </si>
  <si>
    <t>PRECIO ESPERADO ($/fardo)</t>
  </si>
  <si>
    <t>Rendimiento (fardo/hà)</t>
  </si>
  <si>
    <t>Costo unitario ($/fardo) (*)</t>
  </si>
  <si>
    <t>Anual</t>
  </si>
  <si>
    <t xml:space="preserve"> </t>
  </si>
  <si>
    <t>ESCENARIOS COSTO UNITARIO  ($/Fardo)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</si>
</sst>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3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3" fontId="4" fillId="2" borderId="4" xfId="0" applyNumberFormat="1" applyFont="1" applyFill="1" applyBorder="1" applyAlignment="1">
      <alignment horizontal="right" wrapText="1"/>
    </xf>
    <xf numFmtId="49" fontId="1" fillId="5" borderId="6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3" fontId="2" fillId="2" borderId="9" xfId="0" applyNumberFormat="1" applyFont="1" applyFill="1" applyBorder="1" applyAlignment="1"/>
    <xf numFmtId="49" fontId="1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/>
    <xf numFmtId="49" fontId="8" fillId="2" borderId="4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0" fontId="15" fillId="7" borderId="13" xfId="0" applyFont="1" applyFill="1" applyBorder="1" applyAlignment="1"/>
    <xf numFmtId="49" fontId="13" fillId="8" borderId="14" xfId="0" applyNumberFormat="1" applyFont="1" applyFill="1" applyBorder="1" applyAlignment="1">
      <alignment vertical="center"/>
    </xf>
    <xf numFmtId="3" fontId="13" fillId="2" borderId="4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165" fontId="13" fillId="2" borderId="4" xfId="0" applyNumberFormat="1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7" fillId="2" borderId="13" xfId="0" applyNumberFormat="1" applyFont="1" applyFill="1" applyBorder="1" applyAlignment="1">
      <alignment vertical="center"/>
    </xf>
    <xf numFmtId="0" fontId="15" fillId="2" borderId="13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0" fontId="0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49" fontId="13" fillId="8" borderId="16" xfId="0" applyNumberFormat="1" applyFont="1" applyFill="1" applyBorder="1" applyAlignment="1">
      <alignment vertical="center"/>
    </xf>
    <xf numFmtId="49" fontId="15" fillId="8" borderId="17" xfId="0" applyNumberFormat="1" applyFont="1" applyFill="1" applyBorder="1" applyAlignment="1"/>
    <xf numFmtId="49" fontId="13" fillId="2" borderId="18" xfId="0" applyNumberFormat="1" applyFont="1" applyFill="1" applyBorder="1" applyAlignment="1">
      <alignment vertical="center"/>
    </xf>
    <xf numFmtId="9" fontId="15" fillId="2" borderId="19" xfId="0" applyNumberFormat="1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165" fontId="13" fillId="8" borderId="21" xfId="0" applyNumberFormat="1" applyFont="1" applyFill="1" applyBorder="1" applyAlignment="1">
      <alignment vertical="center"/>
    </xf>
    <xf numFmtId="9" fontId="13" fillId="8" borderId="22" xfId="0" applyNumberFormat="1" applyFont="1" applyFill="1" applyBorder="1" applyAlignment="1">
      <alignment vertical="center"/>
    </xf>
    <xf numFmtId="0" fontId="15" fillId="9" borderId="25" xfId="0" applyFont="1" applyFill="1" applyBorder="1" applyAlignment="1"/>
    <xf numFmtId="0" fontId="15" fillId="2" borderId="13" xfId="0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vertical="center"/>
    </xf>
    <xf numFmtId="49" fontId="13" fillId="2" borderId="26" xfId="0" applyNumberFormat="1" applyFont="1" applyFill="1" applyBorder="1" applyAlignment="1">
      <alignment vertical="center"/>
    </xf>
    <xf numFmtId="0" fontId="15" fillId="2" borderId="27" xfId="0" applyFont="1" applyFill="1" applyBorder="1" applyAlignment="1"/>
    <xf numFmtId="0" fontId="15" fillId="2" borderId="28" xfId="0" applyFont="1" applyFill="1" applyBorder="1" applyAlignment="1"/>
    <xf numFmtId="49" fontId="15" fillId="2" borderId="29" xfId="0" applyNumberFormat="1" applyFont="1" applyFill="1" applyBorder="1" applyAlignment="1">
      <alignment vertical="center"/>
    </xf>
    <xf numFmtId="0" fontId="15" fillId="2" borderId="30" xfId="0" applyFont="1" applyFill="1" applyBorder="1" applyAlignment="1"/>
    <xf numFmtId="49" fontId="15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0" fontId="15" fillId="2" borderId="33" xfId="0" applyFont="1" applyFill="1" applyBorder="1" applyAlignment="1"/>
    <xf numFmtId="0" fontId="13" fillId="7" borderId="13" xfId="0" applyFont="1" applyFill="1" applyBorder="1" applyAlignment="1">
      <alignment vertical="center"/>
    </xf>
    <xf numFmtId="0" fontId="10" fillId="9" borderId="12" xfId="0" applyFont="1" applyFill="1" applyBorder="1" applyAlignment="1">
      <alignment vertical="center"/>
    </xf>
    <xf numFmtId="49" fontId="18" fillId="9" borderId="13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0" fillId="9" borderId="34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165" fontId="13" fillId="8" borderId="22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/>
    <xf numFmtId="49" fontId="20" fillId="3" borderId="5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/>
    </xf>
    <xf numFmtId="164" fontId="0" fillId="0" borderId="0" xfId="0" applyNumberFormat="1" applyFont="1" applyAlignment="1"/>
    <xf numFmtId="49" fontId="4" fillId="2" borderId="4" xfId="0" applyNumberFormat="1" applyFont="1" applyFill="1" applyBorder="1" applyAlignment="1"/>
    <xf numFmtId="0" fontId="21" fillId="10" borderId="38" xfId="0" applyFont="1" applyFill="1" applyBorder="1" applyAlignment="1">
      <alignment horizontal="right" vertical="center" wrapText="1"/>
    </xf>
    <xf numFmtId="3" fontId="21" fillId="10" borderId="38" xfId="0" applyNumberFormat="1" applyFont="1" applyFill="1" applyBorder="1" applyAlignment="1">
      <alignment horizontal="right"/>
    </xf>
    <xf numFmtId="0" fontId="2" fillId="2" borderId="39" xfId="0" applyFont="1" applyFill="1" applyBorder="1" applyAlignment="1"/>
    <xf numFmtId="0" fontId="0" fillId="2" borderId="41" xfId="0" applyFont="1" applyFill="1" applyBorder="1" applyAlignment="1"/>
    <xf numFmtId="0" fontId="5" fillId="2" borderId="39" xfId="0" applyFont="1" applyFill="1" applyBorder="1" applyAlignment="1"/>
    <xf numFmtId="49" fontId="4" fillId="2" borderId="42" xfId="0" applyNumberFormat="1" applyFont="1" applyFill="1" applyBorder="1" applyAlignment="1">
      <alignment horizontal="right"/>
    </xf>
    <xf numFmtId="3" fontId="4" fillId="2" borderId="43" xfId="0" applyNumberFormat="1" applyFont="1" applyFill="1" applyBorder="1" applyAlignment="1">
      <alignment horizontal="right" wrapText="1"/>
    </xf>
    <xf numFmtId="0" fontId="21" fillId="10" borderId="40" xfId="0" applyFont="1" applyFill="1" applyBorder="1" applyAlignment="1">
      <alignment horizontal="right" wrapText="1"/>
    </xf>
    <xf numFmtId="14" fontId="21" fillId="10" borderId="40" xfId="0" applyNumberFormat="1" applyFont="1" applyFill="1" applyBorder="1" applyAlignment="1">
      <alignment horizontal="right"/>
    </xf>
    <xf numFmtId="0" fontId="21" fillId="0" borderId="40" xfId="0" applyFont="1" applyBorder="1" applyAlignment="1">
      <alignment horizontal="right"/>
    </xf>
    <xf numFmtId="49" fontId="4" fillId="2" borderId="38" xfId="0" applyNumberFormat="1" applyFont="1" applyFill="1" applyBorder="1" applyAlignment="1"/>
    <xf numFmtId="0" fontId="4" fillId="2" borderId="38" xfId="0" applyFont="1" applyFill="1" applyBorder="1" applyAlignment="1"/>
    <xf numFmtId="0" fontId="21" fillId="10" borderId="40" xfId="0" applyFont="1" applyFill="1" applyBorder="1" applyAlignment="1">
      <alignment horizontal="right"/>
    </xf>
    <xf numFmtId="0" fontId="21" fillId="10" borderId="40" xfId="0" applyFont="1" applyFill="1" applyBorder="1" applyAlignment="1">
      <alignment horizontal="right" vertical="center" wrapText="1"/>
    </xf>
    <xf numFmtId="14" fontId="4" fillId="2" borderId="43" xfId="0" applyNumberFormat="1" applyFont="1" applyFill="1" applyBorder="1" applyAlignment="1">
      <alignment horizontal="right"/>
    </xf>
    <xf numFmtId="49" fontId="1" fillId="3" borderId="44" xfId="0" applyNumberFormat="1" applyFont="1" applyFill="1" applyBorder="1" applyAlignment="1">
      <alignment vertical="center" wrapText="1"/>
    </xf>
    <xf numFmtId="49" fontId="4" fillId="2" borderId="38" xfId="0" applyNumberFormat="1" applyFont="1" applyFill="1" applyBorder="1" applyAlignment="1">
      <alignment vertical="center" wrapText="1"/>
    </xf>
    <xf numFmtId="0" fontId="2" fillId="2" borderId="45" xfId="0" applyFont="1" applyFill="1" applyBorder="1" applyAlignment="1">
      <alignment wrapText="1"/>
    </xf>
    <xf numFmtId="14" fontId="2" fillId="2" borderId="46" xfId="0" applyNumberFormat="1" applyFont="1" applyFill="1" applyBorder="1" applyAlignment="1"/>
    <xf numFmtId="0" fontId="2" fillId="2" borderId="41" xfId="0" applyFont="1" applyFill="1" applyBorder="1" applyAlignment="1"/>
    <xf numFmtId="0" fontId="2" fillId="2" borderId="45" xfId="0" applyFont="1" applyFill="1" applyBorder="1" applyAlignment="1"/>
    <xf numFmtId="0" fontId="2" fillId="2" borderId="46" xfId="0" applyFont="1" applyFill="1" applyBorder="1" applyAlignment="1">
      <alignment horizontal="justify" wrapText="1"/>
    </xf>
    <xf numFmtId="0" fontId="2" fillId="2" borderId="47" xfId="0" applyFont="1" applyFill="1" applyBorder="1" applyAlignment="1"/>
    <xf numFmtId="0" fontId="2" fillId="2" borderId="48" xfId="0" applyFont="1" applyFill="1" applyBorder="1" applyAlignment="1">
      <alignment horizontal="left"/>
    </xf>
    <xf numFmtId="0" fontId="2" fillId="2" borderId="48" xfId="0" applyFont="1" applyFill="1" applyBorder="1" applyAlignment="1"/>
    <xf numFmtId="49" fontId="1" fillId="5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3" fontId="4" fillId="2" borderId="38" xfId="0" applyNumberFormat="1" applyFont="1" applyFill="1" applyBorder="1" applyAlignment="1">
      <alignment horizontal="right" wrapText="1"/>
    </xf>
    <xf numFmtId="3" fontId="21" fillId="12" borderId="38" xfId="0" applyNumberFormat="1" applyFont="1" applyFill="1" applyBorder="1"/>
    <xf numFmtId="3" fontId="21" fillId="12" borderId="38" xfId="0" applyNumberFormat="1" applyFont="1" applyFill="1" applyBorder="1" applyAlignment="1">
      <alignment horizontal="center"/>
    </xf>
    <xf numFmtId="3" fontId="21" fillId="0" borderId="38" xfId="0" applyNumberFormat="1" applyFont="1" applyBorder="1" applyAlignment="1">
      <alignment horizontal="center"/>
    </xf>
    <xf numFmtId="3" fontId="21" fillId="0" borderId="38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center"/>
    </xf>
    <xf numFmtId="3" fontId="21" fillId="10" borderId="3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49" fontId="3" fillId="3" borderId="51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vertical="center"/>
    </xf>
    <xf numFmtId="0" fontId="4" fillId="11" borderId="38" xfId="1" applyFont="1" applyFill="1" applyBorder="1" applyAlignment="1">
      <alignment horizontal="left"/>
    </xf>
    <xf numFmtId="0" fontId="4" fillId="11" borderId="38" xfId="1" applyFont="1" applyFill="1" applyBorder="1" applyAlignment="1">
      <alignment horizontal="center"/>
    </xf>
    <xf numFmtId="3" fontId="4" fillId="11" borderId="38" xfId="1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right" wrapText="1"/>
    </xf>
    <xf numFmtId="49" fontId="1" fillId="5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4" fontId="1" fillId="5" borderId="13" xfId="0" applyNumberFormat="1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4" fontId="1" fillId="6" borderId="13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/>
    <xf numFmtId="3" fontId="13" fillId="8" borderId="36" xfId="0" applyNumberFormat="1" applyFont="1" applyFill="1" applyBorder="1" applyAlignment="1">
      <alignment vertical="center"/>
    </xf>
    <xf numFmtId="3" fontId="13" fillId="8" borderId="37" xfId="0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18" fillId="9" borderId="23" xfId="0" applyNumberFormat="1" applyFont="1" applyFill="1" applyBorder="1" applyAlignment="1">
      <alignment vertical="center"/>
    </xf>
    <xf numFmtId="0" fontId="13" fillId="9" borderId="24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49" fontId="3" fillId="3" borderId="13" xfId="0" applyNumberFormat="1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49" fontId="4" fillId="2" borderId="38" xfId="0" applyNumberFormat="1" applyFont="1" applyFill="1" applyBorder="1" applyAlignment="1"/>
    <xf numFmtId="0" fontId="4" fillId="2" borderId="38" xfId="0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64" y="147205"/>
          <a:ext cx="631247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0"/>
  <sheetViews>
    <sheetView showGridLines="0" tabSelected="1" zoomScale="110" zoomScaleNormal="110" workbookViewId="0">
      <selection sqref="A1:G92"/>
    </sheetView>
  </sheetViews>
  <sheetFormatPr baseColWidth="10" defaultColWidth="10.85546875" defaultRowHeight="11.25" customHeight="1" x14ac:dyDescent="0.25"/>
  <cols>
    <col min="1" max="1" width="5" customWidth="1"/>
    <col min="2" max="2" width="19.7109375" style="1" customWidth="1"/>
    <col min="3" max="3" width="16.85546875" style="1" customWidth="1"/>
    <col min="4" max="4" width="9.42578125" style="1" customWidth="1"/>
    <col min="5" max="5" width="20.140625" style="1" customWidth="1"/>
    <col min="6" max="6" width="9.85546875" style="1" customWidth="1"/>
    <col min="7" max="7" width="18.5703125" style="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83"/>
      <c r="F8" s="83"/>
      <c r="G8" s="83"/>
    </row>
    <row r="9" spans="2:7" ht="12" customHeight="1" x14ac:dyDescent="0.25">
      <c r="B9" s="95" t="s">
        <v>0</v>
      </c>
      <c r="C9" s="80" t="s">
        <v>76</v>
      </c>
      <c r="D9" s="82"/>
      <c r="E9" s="150" t="s">
        <v>105</v>
      </c>
      <c r="F9" s="151"/>
      <c r="G9" s="81">
        <v>450</v>
      </c>
    </row>
    <row r="10" spans="2:7" ht="15" x14ac:dyDescent="0.25">
      <c r="B10" s="96" t="s">
        <v>1</v>
      </c>
      <c r="C10" s="92" t="s">
        <v>97</v>
      </c>
      <c r="D10" s="84"/>
      <c r="E10" s="148" t="s">
        <v>2</v>
      </c>
      <c r="F10" s="149"/>
      <c r="G10" s="85" t="s">
        <v>109</v>
      </c>
    </row>
    <row r="11" spans="2:7" ht="15" x14ac:dyDescent="0.25">
      <c r="B11" s="96" t="s">
        <v>3</v>
      </c>
      <c r="C11" s="92" t="s">
        <v>77</v>
      </c>
      <c r="D11" s="84"/>
      <c r="E11" s="148" t="s">
        <v>106</v>
      </c>
      <c r="F11" s="149"/>
      <c r="G11" s="139">
        <v>6000</v>
      </c>
    </row>
    <row r="12" spans="2:7" ht="11.25" customHeight="1" x14ac:dyDescent="0.25">
      <c r="B12" s="96" t="s">
        <v>4</v>
      </c>
      <c r="C12" s="92" t="s">
        <v>61</v>
      </c>
      <c r="D12" s="84"/>
      <c r="E12" s="90" t="s">
        <v>5</v>
      </c>
      <c r="F12" s="91"/>
      <c r="G12" s="86">
        <f>(G9*G11)</f>
        <v>2700000</v>
      </c>
    </row>
    <row r="13" spans="2:7" ht="25.5" x14ac:dyDescent="0.25">
      <c r="B13" s="96" t="s">
        <v>6</v>
      </c>
      <c r="C13" s="92" t="s">
        <v>62</v>
      </c>
      <c r="D13" s="84"/>
      <c r="E13" s="148" t="s">
        <v>7</v>
      </c>
      <c r="F13" s="149"/>
      <c r="G13" s="87" t="s">
        <v>75</v>
      </c>
    </row>
    <row r="14" spans="2:7" ht="25.5" x14ac:dyDescent="0.25">
      <c r="B14" s="96" t="s">
        <v>8</v>
      </c>
      <c r="C14" s="93" t="s">
        <v>63</v>
      </c>
      <c r="D14" s="84"/>
      <c r="E14" s="148" t="s">
        <v>9</v>
      </c>
      <c r="F14" s="149"/>
      <c r="G14" s="88" t="s">
        <v>79</v>
      </c>
    </row>
    <row r="15" spans="2:7" ht="15" x14ac:dyDescent="0.25">
      <c r="B15" s="96" t="s">
        <v>10</v>
      </c>
      <c r="C15" s="94">
        <v>44941</v>
      </c>
      <c r="D15" s="84"/>
      <c r="E15" s="152" t="s">
        <v>11</v>
      </c>
      <c r="F15" s="153"/>
      <c r="G15" s="89" t="s">
        <v>64</v>
      </c>
    </row>
    <row r="16" spans="2:7" ht="12" customHeight="1" x14ac:dyDescent="0.25">
      <c r="B16" s="97"/>
      <c r="C16" s="98" t="s">
        <v>78</v>
      </c>
      <c r="D16" s="99"/>
      <c r="E16" s="100"/>
      <c r="F16" s="100"/>
      <c r="G16" s="101"/>
    </row>
    <row r="17" spans="2:7" ht="12" customHeight="1" x14ac:dyDescent="0.25">
      <c r="B17" s="154" t="s">
        <v>12</v>
      </c>
      <c r="C17" s="155"/>
      <c r="D17" s="155"/>
      <c r="E17" s="155"/>
      <c r="F17" s="155"/>
      <c r="G17" s="155"/>
    </row>
    <row r="18" spans="2:7" ht="12" customHeight="1" x14ac:dyDescent="0.25">
      <c r="B18" s="102"/>
      <c r="C18" s="103"/>
      <c r="D18" s="103"/>
      <c r="E18" s="103"/>
      <c r="F18" s="104"/>
      <c r="G18" s="104"/>
    </row>
    <row r="19" spans="2:7" ht="12" customHeight="1" x14ac:dyDescent="0.25">
      <c r="B19" s="105" t="s">
        <v>13</v>
      </c>
      <c r="C19" s="106"/>
      <c r="D19" s="107"/>
      <c r="E19" s="107"/>
      <c r="F19" s="107"/>
      <c r="G19" s="107"/>
    </row>
    <row r="20" spans="2:7" ht="24" customHeight="1" x14ac:dyDescent="0.25">
      <c r="B20" s="108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8" t="s">
        <v>19</v>
      </c>
    </row>
    <row r="21" spans="2:7" ht="12.75" customHeight="1" x14ac:dyDescent="0.25">
      <c r="B21" s="115" t="s">
        <v>80</v>
      </c>
      <c r="C21" s="116" t="s">
        <v>20</v>
      </c>
      <c r="D21" s="117">
        <v>4</v>
      </c>
      <c r="E21" s="116" t="s">
        <v>88</v>
      </c>
      <c r="F21" s="118">
        <v>15000</v>
      </c>
      <c r="G21" s="114">
        <f t="shared" ref="G21" si="0">F21*D21</f>
        <v>60000</v>
      </c>
    </row>
    <row r="22" spans="2:7" ht="12.75" customHeight="1" x14ac:dyDescent="0.25">
      <c r="B22" s="115" t="s">
        <v>68</v>
      </c>
      <c r="C22" s="119" t="s">
        <v>20</v>
      </c>
      <c r="D22" s="117">
        <v>1</v>
      </c>
      <c r="E22" s="116" t="s">
        <v>88</v>
      </c>
      <c r="F22" s="118">
        <v>15000</v>
      </c>
      <c r="G22" s="114">
        <f t="shared" ref="G22:G26" si="1">F22*D22</f>
        <v>15000</v>
      </c>
    </row>
    <row r="23" spans="2:7" ht="12.75" customHeight="1" x14ac:dyDescent="0.25">
      <c r="B23" s="115" t="s">
        <v>81</v>
      </c>
      <c r="C23" s="119" t="s">
        <v>20</v>
      </c>
      <c r="D23" s="117">
        <v>2</v>
      </c>
      <c r="E23" s="120" t="s">
        <v>89</v>
      </c>
      <c r="F23" s="118">
        <v>15000</v>
      </c>
      <c r="G23" s="114">
        <f t="shared" si="1"/>
        <v>30000</v>
      </c>
    </row>
    <row r="24" spans="2:7" ht="12.75" customHeight="1" x14ac:dyDescent="0.25">
      <c r="B24" s="115" t="s">
        <v>82</v>
      </c>
      <c r="C24" s="119" t="s">
        <v>20</v>
      </c>
      <c r="D24" s="117">
        <v>1</v>
      </c>
      <c r="E24" s="120" t="s">
        <v>90</v>
      </c>
      <c r="F24" s="118">
        <v>15000</v>
      </c>
      <c r="G24" s="114">
        <f t="shared" si="1"/>
        <v>15000</v>
      </c>
    </row>
    <row r="25" spans="2:7" ht="12.75" customHeight="1" x14ac:dyDescent="0.25">
      <c r="B25" s="115" t="s">
        <v>91</v>
      </c>
      <c r="C25" s="119" t="s">
        <v>20</v>
      </c>
      <c r="D25" s="117">
        <v>1</v>
      </c>
      <c r="E25" s="117" t="s">
        <v>79</v>
      </c>
      <c r="F25" s="118">
        <v>15000</v>
      </c>
      <c r="G25" s="114">
        <f t="shared" si="1"/>
        <v>15000</v>
      </c>
    </row>
    <row r="26" spans="2:7" ht="12.75" customHeight="1" x14ac:dyDescent="0.25">
      <c r="B26" s="115" t="s">
        <v>83</v>
      </c>
      <c r="C26" s="119" t="s">
        <v>20</v>
      </c>
      <c r="D26" s="117">
        <v>6</v>
      </c>
      <c r="E26" s="117" t="s">
        <v>84</v>
      </c>
      <c r="F26" s="118">
        <v>15000</v>
      </c>
      <c r="G26" s="114">
        <f t="shared" si="1"/>
        <v>90000</v>
      </c>
    </row>
    <row r="27" spans="2:7" ht="12.75" customHeight="1" x14ac:dyDescent="0.25">
      <c r="B27" s="110" t="s">
        <v>21</v>
      </c>
      <c r="C27" s="111"/>
      <c r="D27" s="111"/>
      <c r="E27" s="111"/>
      <c r="F27" s="112"/>
      <c r="G27" s="113">
        <f>SUM(G21:G26)</f>
        <v>225000</v>
      </c>
    </row>
    <row r="28" spans="2:7" ht="12" customHeight="1" x14ac:dyDescent="0.25">
      <c r="B28" s="102"/>
      <c r="C28" s="104"/>
      <c r="D28" s="104"/>
      <c r="E28" s="104"/>
      <c r="F28" s="109"/>
      <c r="G28" s="109"/>
    </row>
    <row r="29" spans="2:7" ht="12" customHeight="1" x14ac:dyDescent="0.25">
      <c r="B29" s="6" t="s">
        <v>22</v>
      </c>
      <c r="C29" s="7"/>
      <c r="D29" s="8"/>
      <c r="E29" s="8"/>
      <c r="F29" s="9"/>
      <c r="G29" s="9"/>
    </row>
    <row r="30" spans="2:7" ht="24" customHeight="1" x14ac:dyDescent="0.25">
      <c r="B30" s="121" t="s">
        <v>14</v>
      </c>
      <c r="C30" s="122" t="s">
        <v>15</v>
      </c>
      <c r="D30" s="122" t="s">
        <v>16</v>
      </c>
      <c r="E30" s="121" t="s">
        <v>17</v>
      </c>
      <c r="F30" s="122" t="s">
        <v>18</v>
      </c>
      <c r="G30" s="121" t="s">
        <v>19</v>
      </c>
    </row>
    <row r="31" spans="2:7" ht="12" customHeight="1" x14ac:dyDescent="0.25">
      <c r="B31" s="142"/>
      <c r="C31" s="143" t="s">
        <v>110</v>
      </c>
      <c r="D31" s="143">
        <v>0</v>
      </c>
      <c r="E31" s="143"/>
      <c r="F31" s="142"/>
      <c r="G31" s="142">
        <v>0</v>
      </c>
    </row>
    <row r="32" spans="2:7" ht="12" customHeight="1" x14ac:dyDescent="0.25">
      <c r="B32" s="123" t="s">
        <v>23</v>
      </c>
      <c r="C32" s="124"/>
      <c r="D32" s="124"/>
      <c r="E32" s="124"/>
      <c r="F32" s="125"/>
      <c r="G32" s="144">
        <f>G31</f>
        <v>0</v>
      </c>
    </row>
    <row r="33" spans="2:11" ht="12" customHeight="1" x14ac:dyDescent="0.25">
      <c r="B33" s="10"/>
      <c r="C33" s="11"/>
      <c r="D33" s="11"/>
      <c r="E33" s="11"/>
      <c r="F33" s="12"/>
      <c r="G33" s="12"/>
    </row>
    <row r="34" spans="2:11" ht="12" customHeight="1" x14ac:dyDescent="0.25">
      <c r="B34" s="6" t="s">
        <v>24</v>
      </c>
      <c r="C34" s="7"/>
      <c r="D34" s="8"/>
      <c r="E34" s="8"/>
      <c r="F34" s="9"/>
      <c r="G34" s="9"/>
    </row>
    <row r="35" spans="2:11" ht="24" customHeight="1" x14ac:dyDescent="0.25">
      <c r="B35" s="13" t="s">
        <v>14</v>
      </c>
      <c r="C35" s="13" t="s">
        <v>15</v>
      </c>
      <c r="D35" s="13" t="s">
        <v>16</v>
      </c>
      <c r="E35" s="76" t="s">
        <v>17</v>
      </c>
      <c r="F35" s="14" t="s">
        <v>18</v>
      </c>
      <c r="G35" s="13" t="s">
        <v>19</v>
      </c>
    </row>
    <row r="36" spans="2:11" ht="12.75" customHeight="1" x14ac:dyDescent="0.25">
      <c r="B36" s="126" t="s">
        <v>66</v>
      </c>
      <c r="C36" s="127" t="s">
        <v>65</v>
      </c>
      <c r="D36" s="127">
        <v>1</v>
      </c>
      <c r="E36" s="127" t="s">
        <v>86</v>
      </c>
      <c r="F36" s="128">
        <v>30000</v>
      </c>
      <c r="G36" s="5">
        <f>(D36*F36)*(1.19)</f>
        <v>35700</v>
      </c>
    </row>
    <row r="37" spans="2:11" ht="12.75" customHeight="1" x14ac:dyDescent="0.25">
      <c r="B37" s="126" t="s">
        <v>67</v>
      </c>
      <c r="C37" s="127" t="s">
        <v>65</v>
      </c>
      <c r="D37" s="127">
        <v>1</v>
      </c>
      <c r="E37" s="127" t="s">
        <v>86</v>
      </c>
      <c r="F37" s="128">
        <v>20000</v>
      </c>
      <c r="G37" s="5">
        <f>(D37*F37)*(1.19)</f>
        <v>23800</v>
      </c>
    </row>
    <row r="38" spans="2:11" ht="12.75" customHeight="1" x14ac:dyDescent="0.25">
      <c r="B38" s="126" t="s">
        <v>85</v>
      </c>
      <c r="C38" s="127" t="s">
        <v>65</v>
      </c>
      <c r="D38" s="127">
        <v>2</v>
      </c>
      <c r="E38" s="127" t="s">
        <v>86</v>
      </c>
      <c r="F38" s="128">
        <v>20000</v>
      </c>
      <c r="G38" s="5">
        <f>(D38*F38)*(1.19)</f>
        <v>47600</v>
      </c>
    </row>
    <row r="39" spans="2:11" ht="12.75" customHeight="1" x14ac:dyDescent="0.25">
      <c r="B39" s="126" t="s">
        <v>68</v>
      </c>
      <c r="C39" s="127" t="s">
        <v>65</v>
      </c>
      <c r="D39" s="127">
        <v>1</v>
      </c>
      <c r="E39" s="127" t="s">
        <v>71</v>
      </c>
      <c r="F39" s="128">
        <v>35000</v>
      </c>
      <c r="G39" s="5">
        <f>(D39*F39)*(1.19)</f>
        <v>41650</v>
      </c>
    </row>
    <row r="40" spans="2:11" ht="12.75" customHeight="1" x14ac:dyDescent="0.25">
      <c r="B40" s="126" t="s">
        <v>69</v>
      </c>
      <c r="C40" s="127" t="s">
        <v>15</v>
      </c>
      <c r="D40" s="127">
        <v>450</v>
      </c>
      <c r="E40" s="127" t="s">
        <v>87</v>
      </c>
      <c r="F40" s="128">
        <v>800</v>
      </c>
      <c r="G40" s="5">
        <f>(D40*F40)*(1.19)</f>
        <v>428400</v>
      </c>
    </row>
    <row r="41" spans="2:11" ht="12.75" customHeight="1" x14ac:dyDescent="0.25">
      <c r="B41" s="15" t="s">
        <v>25</v>
      </c>
      <c r="C41" s="16"/>
      <c r="D41" s="16"/>
      <c r="E41" s="16"/>
      <c r="F41" s="17"/>
      <c r="G41" s="18">
        <f>SUM(G36:G40)</f>
        <v>577150</v>
      </c>
    </row>
    <row r="42" spans="2:11" ht="12" customHeight="1" x14ac:dyDescent="0.25">
      <c r="B42" s="10"/>
      <c r="C42" s="11"/>
      <c r="D42" s="11"/>
      <c r="E42" s="11"/>
      <c r="F42" s="12"/>
      <c r="G42" s="12"/>
    </row>
    <row r="43" spans="2:11" ht="12" customHeight="1" x14ac:dyDescent="0.25">
      <c r="B43" s="6" t="s">
        <v>26</v>
      </c>
      <c r="C43" s="7"/>
      <c r="D43" s="8"/>
      <c r="E43" s="8"/>
      <c r="F43" s="9"/>
      <c r="G43" s="9"/>
    </row>
    <row r="44" spans="2:11" ht="24" customHeight="1" x14ac:dyDescent="0.25">
      <c r="B44" s="14" t="s">
        <v>27</v>
      </c>
      <c r="C44" s="14" t="s">
        <v>28</v>
      </c>
      <c r="D44" s="14" t="s">
        <v>29</v>
      </c>
      <c r="E44" s="14" t="s">
        <v>17</v>
      </c>
      <c r="F44" s="14" t="s">
        <v>18</v>
      </c>
      <c r="G44" s="14" t="s">
        <v>19</v>
      </c>
      <c r="K44" s="75"/>
    </row>
    <row r="45" spans="2:11" ht="12.75" customHeight="1" x14ac:dyDescent="0.25">
      <c r="B45" s="19" t="s">
        <v>30</v>
      </c>
      <c r="C45" s="20"/>
      <c r="D45" s="145"/>
      <c r="E45" s="20"/>
      <c r="F45" s="20"/>
      <c r="G45" s="20"/>
      <c r="K45" s="75"/>
    </row>
    <row r="46" spans="2:11" ht="12.75" customHeight="1" x14ac:dyDescent="0.25">
      <c r="B46" s="79" t="s">
        <v>92</v>
      </c>
      <c r="C46" s="21" t="s">
        <v>32</v>
      </c>
      <c r="D46" s="21" t="s">
        <v>93</v>
      </c>
      <c r="E46" s="21" t="s">
        <v>88</v>
      </c>
      <c r="F46" s="77">
        <v>11000</v>
      </c>
      <c r="G46" s="22">
        <f>(D46*F46)*(1.19)</f>
        <v>327250</v>
      </c>
    </row>
    <row r="47" spans="2:11" ht="12.75" customHeight="1" x14ac:dyDescent="0.25">
      <c r="B47" s="23" t="s">
        <v>31</v>
      </c>
      <c r="C47" s="24"/>
      <c r="D47" s="24"/>
      <c r="E47" s="24"/>
      <c r="F47" s="77"/>
      <c r="G47" s="22"/>
    </row>
    <row r="48" spans="2:11" ht="12.75" customHeight="1" x14ac:dyDescent="0.25">
      <c r="B48" s="79" t="s">
        <v>98</v>
      </c>
      <c r="C48" s="21" t="s">
        <v>32</v>
      </c>
      <c r="D48" s="21" t="s">
        <v>100</v>
      </c>
      <c r="E48" s="21" t="s">
        <v>102</v>
      </c>
      <c r="F48" s="77">
        <v>1532</v>
      </c>
      <c r="G48" s="22">
        <f>(D48*F48)*(1.19)</f>
        <v>273462</v>
      </c>
    </row>
    <row r="49" spans="2:8" ht="12.75" customHeight="1" x14ac:dyDescent="0.25">
      <c r="B49" s="79" t="s">
        <v>99</v>
      </c>
      <c r="C49" s="21" t="s">
        <v>32</v>
      </c>
      <c r="D49" s="21" t="s">
        <v>101</v>
      </c>
      <c r="E49" s="21" t="s">
        <v>89</v>
      </c>
      <c r="F49" s="77">
        <v>1056</v>
      </c>
      <c r="G49" s="22">
        <f>F49*D49</f>
        <v>105600</v>
      </c>
    </row>
    <row r="50" spans="2:8" ht="12.75" customHeight="1" x14ac:dyDescent="0.25">
      <c r="B50" s="23" t="s">
        <v>33</v>
      </c>
      <c r="C50" s="24"/>
      <c r="D50" s="24"/>
      <c r="E50" s="24"/>
      <c r="F50" s="77"/>
      <c r="G50" s="22"/>
    </row>
    <row r="51" spans="2:8" ht="12.75" customHeight="1" x14ac:dyDescent="0.25">
      <c r="B51" s="79" t="s">
        <v>94</v>
      </c>
      <c r="C51" s="21" t="s">
        <v>70</v>
      </c>
      <c r="D51" s="21" t="s">
        <v>95</v>
      </c>
      <c r="E51" s="21" t="s">
        <v>71</v>
      </c>
      <c r="F51" s="22">
        <v>13000</v>
      </c>
      <c r="G51" s="22">
        <f>(D51*F51)*(1.19)</f>
        <v>46410</v>
      </c>
    </row>
    <row r="52" spans="2:8" ht="12.75" customHeight="1" x14ac:dyDescent="0.25">
      <c r="B52" s="23" t="s">
        <v>72</v>
      </c>
      <c r="C52" s="24"/>
      <c r="D52" s="24"/>
      <c r="E52" s="24"/>
      <c r="F52" s="22"/>
      <c r="G52" s="22"/>
    </row>
    <row r="53" spans="2:8" ht="12.75" customHeight="1" x14ac:dyDescent="0.25">
      <c r="B53" s="79" t="s">
        <v>103</v>
      </c>
      <c r="C53" s="21" t="s">
        <v>73</v>
      </c>
      <c r="D53" s="21" t="s">
        <v>96</v>
      </c>
      <c r="E53" s="21" t="s">
        <v>71</v>
      </c>
      <c r="F53" s="22">
        <v>12000</v>
      </c>
      <c r="G53" s="25">
        <f>(D53*F53)*(1.19)</f>
        <v>14280</v>
      </c>
    </row>
    <row r="54" spans="2:8" ht="13.5" customHeight="1" x14ac:dyDescent="0.25">
      <c r="B54" s="26" t="s">
        <v>34</v>
      </c>
      <c r="C54" s="27"/>
      <c r="D54" s="27"/>
      <c r="E54" s="27"/>
      <c r="F54" s="28"/>
      <c r="G54" s="18">
        <f>SUM(G45:G53)</f>
        <v>767002</v>
      </c>
    </row>
    <row r="55" spans="2:8" ht="12" customHeight="1" x14ac:dyDescent="0.25">
      <c r="B55" s="10"/>
      <c r="C55" s="11"/>
      <c r="D55" s="11"/>
      <c r="E55" s="29"/>
      <c r="F55" s="12"/>
      <c r="G55" s="12"/>
    </row>
    <row r="56" spans="2:8" ht="12" customHeight="1" x14ac:dyDescent="0.25">
      <c r="B56" s="6" t="s">
        <v>35</v>
      </c>
      <c r="C56" s="7"/>
      <c r="D56" s="8"/>
      <c r="E56" s="8"/>
      <c r="F56" s="9"/>
      <c r="G56" s="9"/>
    </row>
    <row r="57" spans="2:8" ht="24" customHeight="1" x14ac:dyDescent="0.25">
      <c r="B57" s="13" t="s">
        <v>36</v>
      </c>
      <c r="C57" s="14" t="s">
        <v>28</v>
      </c>
      <c r="D57" s="14" t="s">
        <v>29</v>
      </c>
      <c r="E57" s="13" t="s">
        <v>17</v>
      </c>
      <c r="F57" s="14" t="s">
        <v>18</v>
      </c>
      <c r="G57" s="13" t="s">
        <v>19</v>
      </c>
    </row>
    <row r="58" spans="2:8" ht="12.75" customHeight="1" x14ac:dyDescent="0.25">
      <c r="B58" s="129" t="s">
        <v>74</v>
      </c>
      <c r="C58" s="129" t="s">
        <v>74</v>
      </c>
      <c r="D58" s="129" t="s">
        <v>104</v>
      </c>
      <c r="E58" s="129" t="s">
        <v>74</v>
      </c>
      <c r="F58" s="130" t="s">
        <v>104</v>
      </c>
      <c r="G58" s="22">
        <f>(D58*F58)</f>
        <v>0</v>
      </c>
    </row>
    <row r="59" spans="2:8" ht="13.5" customHeight="1" x14ac:dyDescent="0.25">
      <c r="B59" s="30" t="s">
        <v>37</v>
      </c>
      <c r="C59" s="31"/>
      <c r="D59" s="31"/>
      <c r="E59" s="31"/>
      <c r="F59" s="32"/>
      <c r="G59" s="33">
        <f>SUM(G58)</f>
        <v>0</v>
      </c>
    </row>
    <row r="60" spans="2:8" ht="12" customHeight="1" x14ac:dyDescent="0.25">
      <c r="B60" s="46"/>
      <c r="C60" s="46"/>
      <c r="D60" s="46"/>
      <c r="E60" s="46"/>
      <c r="F60" s="47"/>
      <c r="G60" s="47"/>
    </row>
    <row r="61" spans="2:8" ht="12" customHeight="1" x14ac:dyDescent="0.25">
      <c r="B61" s="131" t="s">
        <v>38</v>
      </c>
      <c r="C61" s="132"/>
      <c r="D61" s="132"/>
      <c r="E61" s="132"/>
      <c r="F61" s="132"/>
      <c r="G61" s="133">
        <f>G27+G41+G54+G59</f>
        <v>1569152</v>
      </c>
    </row>
    <row r="62" spans="2:8" ht="12" customHeight="1" x14ac:dyDescent="0.25">
      <c r="B62" s="134" t="s">
        <v>39</v>
      </c>
      <c r="C62" s="135"/>
      <c r="D62" s="135"/>
      <c r="E62" s="135"/>
      <c r="F62" s="135"/>
      <c r="G62" s="136">
        <f>G61*0.05</f>
        <v>78457.600000000006</v>
      </c>
    </row>
    <row r="63" spans="2:8" ht="12" customHeight="1" x14ac:dyDescent="0.25">
      <c r="B63" s="131" t="s">
        <v>40</v>
      </c>
      <c r="C63" s="132"/>
      <c r="D63" s="132"/>
      <c r="E63" s="132"/>
      <c r="F63" s="132"/>
      <c r="G63" s="133">
        <f>G62+G61</f>
        <v>1647609.6</v>
      </c>
      <c r="H63" s="78"/>
    </row>
    <row r="64" spans="2:8" ht="12" customHeight="1" x14ac:dyDescent="0.25">
      <c r="B64" s="134" t="s">
        <v>41</v>
      </c>
      <c r="C64" s="135"/>
      <c r="D64" s="135"/>
      <c r="E64" s="135"/>
      <c r="F64" s="135"/>
      <c r="G64" s="136">
        <f>G12</f>
        <v>2700000</v>
      </c>
    </row>
    <row r="65" spans="2:7" ht="12" customHeight="1" x14ac:dyDescent="0.25">
      <c r="B65" s="131" t="s">
        <v>42</v>
      </c>
      <c r="C65" s="137"/>
      <c r="D65" s="137"/>
      <c r="E65" s="137"/>
      <c r="F65" s="137"/>
      <c r="G65" s="138">
        <f>G64-G63</f>
        <v>1052390.3999999999</v>
      </c>
    </row>
    <row r="66" spans="2:7" ht="12" customHeight="1" x14ac:dyDescent="0.25">
      <c r="B66" s="44" t="s">
        <v>43</v>
      </c>
      <c r="C66" s="45"/>
      <c r="D66" s="45"/>
      <c r="E66" s="45"/>
      <c r="F66" s="45"/>
      <c r="G66" s="41"/>
    </row>
    <row r="67" spans="2:7" ht="12.75" customHeight="1" thickBot="1" x14ac:dyDescent="0.3">
      <c r="B67" s="48"/>
      <c r="C67" s="45"/>
      <c r="D67" s="45"/>
      <c r="E67" s="45"/>
      <c r="F67" s="45"/>
      <c r="G67" s="41"/>
    </row>
    <row r="68" spans="2:7" ht="12" customHeight="1" x14ac:dyDescent="0.25">
      <c r="B68" s="60" t="s">
        <v>44</v>
      </c>
      <c r="C68" s="61"/>
      <c r="D68" s="61"/>
      <c r="E68" s="61"/>
      <c r="F68" s="62"/>
      <c r="G68" s="41"/>
    </row>
    <row r="69" spans="2:7" ht="12" customHeight="1" x14ac:dyDescent="0.25">
      <c r="B69" s="63" t="s">
        <v>45</v>
      </c>
      <c r="C69" s="43"/>
      <c r="D69" s="43"/>
      <c r="E69" s="43"/>
      <c r="F69" s="64"/>
      <c r="G69" s="41"/>
    </row>
    <row r="70" spans="2:7" ht="12" customHeight="1" x14ac:dyDescent="0.25">
      <c r="B70" s="63" t="s">
        <v>46</v>
      </c>
      <c r="C70" s="43"/>
      <c r="D70" s="43"/>
      <c r="E70" s="43"/>
      <c r="F70" s="64"/>
      <c r="G70" s="41"/>
    </row>
    <row r="71" spans="2:7" ht="12" customHeight="1" x14ac:dyDescent="0.25">
      <c r="B71" s="63" t="s">
        <v>47</v>
      </c>
      <c r="C71" s="43"/>
      <c r="D71" s="43"/>
      <c r="E71" s="43"/>
      <c r="F71" s="64"/>
      <c r="G71" s="41"/>
    </row>
    <row r="72" spans="2:7" ht="12" customHeight="1" x14ac:dyDescent="0.25">
      <c r="B72" s="63" t="s">
        <v>48</v>
      </c>
      <c r="C72" s="43"/>
      <c r="D72" s="43"/>
      <c r="E72" s="43"/>
      <c r="F72" s="64"/>
      <c r="G72" s="41"/>
    </row>
    <row r="73" spans="2:7" ht="12" customHeight="1" x14ac:dyDescent="0.25">
      <c r="B73" s="63" t="s">
        <v>49</v>
      </c>
      <c r="C73" s="43"/>
      <c r="D73" s="43"/>
      <c r="E73" s="43"/>
      <c r="F73" s="64"/>
      <c r="G73" s="41"/>
    </row>
    <row r="74" spans="2:7" ht="12.75" customHeight="1" thickBot="1" x14ac:dyDescent="0.3">
      <c r="B74" s="65" t="s">
        <v>50</v>
      </c>
      <c r="C74" s="66"/>
      <c r="D74" s="66"/>
      <c r="E74" s="66"/>
      <c r="F74" s="67"/>
      <c r="G74" s="41"/>
    </row>
    <row r="75" spans="2:7" ht="12.75" customHeight="1" x14ac:dyDescent="0.25">
      <c r="B75" s="58"/>
      <c r="C75" s="43"/>
      <c r="D75" s="43"/>
      <c r="E75" s="43"/>
      <c r="F75" s="43"/>
      <c r="G75" s="41"/>
    </row>
    <row r="76" spans="2:7" ht="15" customHeight="1" thickBot="1" x14ac:dyDescent="0.3">
      <c r="B76" s="146" t="s">
        <v>51</v>
      </c>
      <c r="C76" s="147"/>
      <c r="D76" s="57"/>
      <c r="E76" s="34"/>
      <c r="F76" s="34"/>
      <c r="G76" s="41"/>
    </row>
    <row r="77" spans="2:7" ht="12" customHeight="1" x14ac:dyDescent="0.25">
      <c r="B77" s="50" t="s">
        <v>36</v>
      </c>
      <c r="C77" s="35" t="s">
        <v>52</v>
      </c>
      <c r="D77" s="51" t="s">
        <v>53</v>
      </c>
      <c r="E77" s="34"/>
      <c r="F77" s="34"/>
      <c r="G77" s="41"/>
    </row>
    <row r="78" spans="2:7" ht="12" customHeight="1" x14ac:dyDescent="0.25">
      <c r="B78" s="52" t="s">
        <v>54</v>
      </c>
      <c r="C78" s="36">
        <f>G27</f>
        <v>225000</v>
      </c>
      <c r="D78" s="53">
        <f>(C78/C84)</f>
        <v>0.13656147669933461</v>
      </c>
      <c r="E78" s="34"/>
      <c r="F78" s="34"/>
      <c r="G78" s="41"/>
    </row>
    <row r="79" spans="2:7" ht="12" customHeight="1" x14ac:dyDescent="0.25">
      <c r="B79" s="52" t="s">
        <v>55</v>
      </c>
      <c r="C79" s="37">
        <v>0</v>
      </c>
      <c r="D79" s="53">
        <v>0</v>
      </c>
      <c r="E79" s="34"/>
      <c r="F79" s="34"/>
      <c r="G79" s="41"/>
    </row>
    <row r="80" spans="2:7" ht="12" customHeight="1" x14ac:dyDescent="0.25">
      <c r="B80" s="52" t="s">
        <v>56</v>
      </c>
      <c r="C80" s="36">
        <f>G41</f>
        <v>577150</v>
      </c>
      <c r="D80" s="53">
        <f>(C80/C84)</f>
        <v>0.35029536123120425</v>
      </c>
      <c r="E80" s="34"/>
      <c r="F80" s="34"/>
      <c r="G80" s="41"/>
    </row>
    <row r="81" spans="2:7" ht="12" customHeight="1" x14ac:dyDescent="0.25">
      <c r="B81" s="52" t="s">
        <v>27</v>
      </c>
      <c r="C81" s="36">
        <f>G54</f>
        <v>767002</v>
      </c>
      <c r="D81" s="53">
        <f>(C81/C84)</f>
        <v>0.46552411445041347</v>
      </c>
      <c r="E81" s="34"/>
      <c r="F81" s="34"/>
      <c r="G81" s="41"/>
    </row>
    <row r="82" spans="2:7" ht="12" customHeight="1" x14ac:dyDescent="0.25">
      <c r="B82" s="52" t="s">
        <v>57</v>
      </c>
      <c r="C82" s="38">
        <v>0</v>
      </c>
      <c r="D82" s="53">
        <f>(C82/C84)</f>
        <v>0</v>
      </c>
      <c r="E82" s="40"/>
      <c r="F82" s="40"/>
      <c r="G82" s="41"/>
    </row>
    <row r="83" spans="2:7" ht="12" customHeight="1" x14ac:dyDescent="0.25">
      <c r="B83" s="52" t="s">
        <v>58</v>
      </c>
      <c r="C83" s="38">
        <f>G62</f>
        <v>78457.600000000006</v>
      </c>
      <c r="D83" s="53">
        <f>(C83/C84)</f>
        <v>4.7619047619047623E-2</v>
      </c>
      <c r="E83" s="40"/>
      <c r="F83" s="40"/>
      <c r="G83" s="41"/>
    </row>
    <row r="84" spans="2:7" ht="12.75" customHeight="1" thickBot="1" x14ac:dyDescent="0.3">
      <c r="B84" s="54" t="s">
        <v>59</v>
      </c>
      <c r="C84" s="55">
        <f>SUM(C78:C83)</f>
        <v>1647609.6</v>
      </c>
      <c r="D84" s="56">
        <f>SUM(D78:D83)</f>
        <v>1</v>
      </c>
      <c r="E84" s="40"/>
      <c r="F84" s="40"/>
      <c r="G84" s="41"/>
    </row>
    <row r="85" spans="2:7" ht="12" customHeight="1" x14ac:dyDescent="0.25">
      <c r="B85" s="48"/>
      <c r="C85" s="45"/>
      <c r="D85" s="45"/>
      <c r="E85" s="45"/>
      <c r="F85" s="45"/>
      <c r="G85" s="41"/>
    </row>
    <row r="86" spans="2:7" ht="12.75" customHeight="1" x14ac:dyDescent="0.25">
      <c r="B86" s="49"/>
      <c r="C86" s="45"/>
      <c r="D86" s="45"/>
      <c r="E86" s="45"/>
      <c r="F86" s="45"/>
      <c r="G86" s="41"/>
    </row>
    <row r="87" spans="2:7" ht="12" customHeight="1" thickBot="1" x14ac:dyDescent="0.3">
      <c r="B87" s="69"/>
      <c r="C87" s="70" t="s">
        <v>111</v>
      </c>
      <c r="D87" s="71"/>
      <c r="E87" s="72"/>
      <c r="F87" s="39"/>
      <c r="G87" s="41"/>
    </row>
    <row r="88" spans="2:7" ht="12" customHeight="1" x14ac:dyDescent="0.25">
      <c r="B88" s="73" t="s">
        <v>107</v>
      </c>
      <c r="C88" s="140">
        <v>400</v>
      </c>
      <c r="D88" s="140">
        <v>450</v>
      </c>
      <c r="E88" s="141">
        <v>500</v>
      </c>
      <c r="F88" s="68"/>
      <c r="G88" s="42"/>
    </row>
    <row r="89" spans="2:7" ht="12.75" customHeight="1" thickBot="1" x14ac:dyDescent="0.3">
      <c r="B89" s="54" t="s">
        <v>108</v>
      </c>
      <c r="C89" s="55">
        <f>(G63/C88)</f>
        <v>4119.0240000000003</v>
      </c>
      <c r="D89" s="55">
        <f>(G63/D88)</f>
        <v>3661.3546666666671</v>
      </c>
      <c r="E89" s="74">
        <f>(G63/E88)</f>
        <v>3295.2192</v>
      </c>
      <c r="F89" s="68"/>
      <c r="G89" s="42"/>
    </row>
    <row r="90" spans="2:7" ht="15.6" customHeight="1" x14ac:dyDescent="0.25">
      <c r="B90" s="59" t="s">
        <v>60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</vt:lpstr>
      <vt:lpstr>Alfalfa!Área_de_impresión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2023-03-03T10:28:45Z</cp:lastPrinted>
  <dcterms:created xsi:type="dcterms:W3CDTF">2020-11-27T12:49:26Z</dcterms:created>
  <dcterms:modified xsi:type="dcterms:W3CDTF">2023-03-03T10:28:46Z</dcterms:modified>
</cp:coreProperties>
</file>