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O 2023\"/>
    </mc:Choice>
  </mc:AlternateContent>
  <bookViews>
    <workbookView xWindow="-120" yWindow="-120" windowWidth="20730" windowHeight="11040"/>
  </bookViews>
  <sheets>
    <sheet name="Alfalf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11" i="1" l="1"/>
  <c r="D88" i="1" l="1"/>
  <c r="G58" i="1" l="1"/>
  <c r="G57" i="1"/>
  <c r="G47" i="1"/>
  <c r="G48" i="1"/>
  <c r="G40" i="1"/>
  <c r="G39" i="1"/>
  <c r="G38" i="1"/>
  <c r="G37" i="1"/>
  <c r="G36" i="1"/>
  <c r="G35" i="1"/>
  <c r="G34" i="1"/>
  <c r="G33" i="1"/>
  <c r="G23" i="1"/>
  <c r="G22" i="1"/>
  <c r="G21" i="1"/>
  <c r="G41" i="1" l="1"/>
  <c r="G24" i="1"/>
  <c r="G59" i="1"/>
  <c r="G12" i="1"/>
  <c r="G50" i="1"/>
  <c r="G52" i="1"/>
  <c r="G45" i="1"/>
  <c r="G53" i="1" l="1"/>
  <c r="C81" i="1" s="1"/>
  <c r="C80" i="1"/>
  <c r="C78" i="1"/>
  <c r="C82" i="1"/>
  <c r="C79" i="1" l="1"/>
  <c r="G64" i="1"/>
  <c r="G61" i="1" l="1"/>
  <c r="G62" i="1" s="1"/>
  <c r="C83" i="1" s="1"/>
  <c r="G63" i="1" l="1"/>
  <c r="D89" i="1" s="1"/>
  <c r="C84" i="1"/>
  <c r="D78" i="1" s="1"/>
  <c r="C89" i="1" l="1"/>
  <c r="E89" i="1"/>
  <c r="G65" i="1"/>
  <c r="D83" i="1"/>
  <c r="D81" i="1"/>
  <c r="D82" i="1"/>
  <c r="D80" i="1"/>
  <c r="D84" i="1" l="1"/>
</calcChain>
</file>

<file path=xl/sharedStrings.xml><?xml version="1.0" encoding="utf-8"?>
<sst xmlns="http://schemas.openxmlformats.org/spreadsheetml/2006/main" count="157" uniqueCount="110">
  <si>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</si>
  <si>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</si>
  <si>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</si>
  <si>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</si>
  <si>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</si>
  <si>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</si>
  <si>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</si>
  <si>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</si>
  <si>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</si>
  <si>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</si>
  <si>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</si>
  <si>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</si>
  <si>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</si>
  <si>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</si>
  <si>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</si>
  <si>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</si>
  <si>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</si>
  <si>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</si>
  <si>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</si>
  <si>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</si>
  <si>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</si>
  <si>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</si>
  <si>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</si>
  <si>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</si>
  <si>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</si>
  <si>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</si>
  <si>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</si>
  <si>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</si>
  <si>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</si>
  <si>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</si>
  <si>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</si>
  <si>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</si>
  <si>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</si>
  <si>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</si>
  <si>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</si>
  <si>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</si>
  <si>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</si>
  <si>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</si>
  <si>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</si>
  <si>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</si>
  <si>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</si>
  <si>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</si>
  <si>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</si>
  <si>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</si>
  <si>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</si>
  <si>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</si>
  <si>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</si>
  <si>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</si>
  <si>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</si>
  <si>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</si>
  <si>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</si>
  <si>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</si>
  <si>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</si>
  <si>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</si>
  <si>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</si>
  <si>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</si>
  <si>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</si>
  <si>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</si>
  <si>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</si>
  <si>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</si>
  <si>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INSECTICIDA</t>
  </si>
  <si>
    <t>SEQUIA</t>
  </si>
  <si>
    <t>Aradura</t>
  </si>
  <si>
    <t>kg</t>
  </si>
  <si>
    <t>Superfosfato triple</t>
  </si>
  <si>
    <t>Muriato de potasio</t>
  </si>
  <si>
    <t>Karate Zeon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</si>
  <si>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</si>
  <si>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</si>
  <si>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</si>
  <si>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</si>
  <si>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</si>
  <si>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Sept</t>
  </si>
  <si>
    <t>ESTABLECIMIENTO ALFALFA</t>
  </si>
  <si>
    <t>BALDRICH 450</t>
  </si>
  <si>
    <t>Medio</t>
  </si>
  <si>
    <t>B. O'Higgins</t>
  </si>
  <si>
    <t>LOLOL</t>
  </si>
  <si>
    <t>Lolol - Pumanque</t>
  </si>
  <si>
    <t xml:space="preserve">Abril </t>
  </si>
  <si>
    <t>Mercado Local</t>
  </si>
  <si>
    <t>Noviembre-Abril</t>
  </si>
  <si>
    <t>Riegos</t>
  </si>
  <si>
    <t>Oct -Mar</t>
  </si>
  <si>
    <t>Recoleccion</t>
  </si>
  <si>
    <t>Descarga en Bodega</t>
  </si>
  <si>
    <t>Subsolado</t>
  </si>
  <si>
    <t>Agosto</t>
  </si>
  <si>
    <t>Rastrajes (2)</t>
  </si>
  <si>
    <t>Nivelación</t>
  </si>
  <si>
    <t>Agosto-Sept</t>
  </si>
  <si>
    <t>Siembra</t>
  </si>
  <si>
    <t>Septiembre</t>
  </si>
  <si>
    <t>Aplic. Agroquimico</t>
  </si>
  <si>
    <t>octubre</t>
  </si>
  <si>
    <t>noviembre</t>
  </si>
  <si>
    <t>Recolección.</t>
  </si>
  <si>
    <t>Diciembre-Abril</t>
  </si>
  <si>
    <t>SEMILLA</t>
  </si>
  <si>
    <t>HERBICIDA</t>
  </si>
  <si>
    <t>Octubre</t>
  </si>
  <si>
    <t>lt</t>
  </si>
  <si>
    <t>Servicio Siega, rastrillado y enfardadura</t>
  </si>
  <si>
    <t>Fardo</t>
  </si>
  <si>
    <t>Dic- ene-feb-mar-abr</t>
  </si>
  <si>
    <t>Agua (Convento viejo)</t>
  </si>
  <si>
    <t>m3</t>
  </si>
  <si>
    <t>Nov - mar</t>
  </si>
  <si>
    <t>Pivot 100</t>
  </si>
  <si>
    <t>Nov -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</si>
</sst>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\ _€_-;\-* #,##0.00\ _€_-;_-* &quot;-&quot;??\ _€_-;_-@_-"/>
    <numFmt numFmtId="168" formatCode="#,##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6"/>
        <bgColor auto="1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2" fillId="0" borderId="20"/>
    <xf numFmtId="43" fontId="14" fillId="0" borderId="0" applyFont="0" applyFill="0" applyBorder="0" applyAlignment="0" applyProtection="0"/>
    <xf numFmtId="167" fontId="12" fillId="0" borderId="20" applyFont="0" applyFill="0" applyBorder="0" applyAlignment="0" applyProtection="0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3" fillId="2" borderId="5" xfId="0" applyNumberFormat="1" applyFont="1" applyFill="1" applyBorder="1" applyAlignment="1">
      <alignment vertical="center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10" fillId="6" borderId="20" xfId="0" applyFont="1" applyFill="1" applyBorder="1"/>
    <xf numFmtId="0" fontId="5" fillId="6" borderId="20" xfId="0" applyFont="1" applyFill="1" applyBorder="1" applyAlignment="1">
      <alignment vertical="center"/>
    </xf>
    <xf numFmtId="0" fontId="10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39" xfId="0" applyNumberFormat="1" applyFont="1" applyFill="1" applyBorder="1" applyAlignment="1">
      <alignment vertical="center"/>
    </xf>
    <xf numFmtId="0" fontId="10" fillId="2" borderId="40" xfId="0" applyFont="1" applyFill="1" applyBorder="1"/>
    <xf numFmtId="0" fontId="10" fillId="2" borderId="41" xfId="0" applyFont="1" applyFill="1" applyBorder="1"/>
    <xf numFmtId="49" fontId="10" fillId="2" borderId="42" xfId="0" applyNumberFormat="1" applyFont="1" applyFill="1" applyBorder="1" applyAlignment="1">
      <alignment vertical="center"/>
    </xf>
    <xf numFmtId="0" fontId="10" fillId="2" borderId="43" xfId="0" applyFont="1" applyFill="1" applyBorder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/>
    <xf numFmtId="0" fontId="10" fillId="2" borderId="46" xfId="0" applyFont="1" applyFill="1" applyBorder="1"/>
    <xf numFmtId="0" fontId="8" fillId="6" borderId="20" xfId="0" applyFont="1" applyFill="1" applyBorder="1" applyAlignment="1">
      <alignment vertical="center"/>
    </xf>
    <xf numFmtId="0" fontId="0" fillId="0" borderId="20" xfId="0" applyNumberFormat="1" applyBorder="1"/>
    <xf numFmtId="166" fontId="3" fillId="2" borderId="6" xfId="0" applyNumberFormat="1" applyFont="1" applyFill="1" applyBorder="1" applyAlignment="1">
      <alignment horizontal="right" wrapText="1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1" fillId="2" borderId="20" xfId="0" applyNumberFormat="1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3" fontId="0" fillId="0" borderId="0" xfId="0" applyNumberFormat="1"/>
    <xf numFmtId="49" fontId="3" fillId="2" borderId="6" xfId="0" applyNumberFormat="1" applyFont="1" applyFill="1" applyBorder="1"/>
    <xf numFmtId="0" fontId="3" fillId="2" borderId="6" xfId="0" applyFont="1" applyFill="1" applyBorder="1"/>
    <xf numFmtId="49" fontId="15" fillId="3" borderId="5" xfId="0" applyNumberFormat="1" applyFont="1" applyFill="1" applyBorder="1" applyAlignment="1">
      <alignment vertical="center" wrapText="1"/>
    </xf>
    <xf numFmtId="0" fontId="16" fillId="9" borderId="55" xfId="0" applyFont="1" applyFill="1" applyBorder="1" applyAlignment="1">
      <alignment horizontal="right" vertical="center"/>
    </xf>
    <xf numFmtId="0" fontId="3" fillId="2" borderId="7" xfId="0" applyFont="1" applyFill="1" applyBorder="1"/>
    <xf numFmtId="0" fontId="16" fillId="0" borderId="55" xfId="0" applyFont="1" applyFill="1" applyBorder="1" applyAlignment="1">
      <alignment horizontal="right" vertical="center"/>
    </xf>
    <xf numFmtId="17" fontId="16" fillId="0" borderId="55" xfId="0" applyNumberFormat="1" applyFont="1" applyBorder="1" applyAlignment="1">
      <alignment horizontal="right" vertical="center"/>
    </xf>
    <xf numFmtId="0" fontId="16" fillId="0" borderId="55" xfId="0" applyFont="1" applyBorder="1" applyAlignment="1">
      <alignment horizontal="right" vertical="center"/>
    </xf>
    <xf numFmtId="17" fontId="16" fillId="0" borderId="55" xfId="1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right" wrapText="1"/>
    </xf>
    <xf numFmtId="49" fontId="4" fillId="3" borderId="19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right" vertical="center"/>
    </xf>
    <xf numFmtId="49" fontId="15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49" fontId="15" fillId="3" borderId="6" xfId="0" applyNumberFormat="1" applyFont="1" applyFill="1" applyBorder="1" applyAlignment="1">
      <alignment horizontal="center" vertical="center" wrapText="1"/>
    </xf>
    <xf numFmtId="0" fontId="18" fillId="0" borderId="55" xfId="0" applyFont="1" applyFill="1" applyBorder="1" applyAlignment="1">
      <alignment horizontal="left" vertical="center"/>
    </xf>
    <xf numFmtId="0" fontId="16" fillId="0" borderId="55" xfId="0" applyFont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12" xfId="0" applyFont="1" applyFill="1" applyBorder="1"/>
    <xf numFmtId="3" fontId="3" fillId="2" borderId="12" xfId="0" applyNumberFormat="1" applyFont="1" applyFill="1" applyBorder="1"/>
    <xf numFmtId="3" fontId="3" fillId="2" borderId="12" xfId="0" applyNumberFormat="1" applyFont="1" applyFill="1" applyBorder="1" applyAlignment="1">
      <alignment horizontal="right"/>
    </xf>
    <xf numFmtId="49" fontId="15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5" fillId="3" borderId="15" xfId="0" applyNumberFormat="1" applyFont="1" applyFill="1" applyBorder="1" applyAlignment="1">
      <alignment horizontal="center" vertical="center"/>
    </xf>
    <xf numFmtId="49" fontId="15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horizontal="center" vertical="center"/>
    </xf>
    <xf numFmtId="0" fontId="3" fillId="2" borderId="17" xfId="0" applyFont="1" applyFill="1" applyBorder="1"/>
    <xf numFmtId="0" fontId="3" fillId="2" borderId="18" xfId="0" applyFont="1" applyFill="1" applyBorder="1"/>
    <xf numFmtId="3" fontId="3" fillId="2" borderId="18" xfId="0" applyNumberFormat="1" applyFont="1" applyFill="1" applyBorder="1"/>
    <xf numFmtId="3" fontId="3" fillId="2" borderId="18" xfId="0" applyNumberFormat="1" applyFont="1" applyFill="1" applyBorder="1" applyAlignment="1">
      <alignment horizontal="right"/>
    </xf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18" fillId="0" borderId="55" xfId="0" applyFont="1" applyFill="1" applyBorder="1" applyAlignment="1">
      <alignment vertical="center"/>
    </xf>
    <xf numFmtId="2" fontId="18" fillId="0" borderId="55" xfId="3" applyNumberFormat="1" applyFont="1" applyFill="1" applyBorder="1" applyAlignment="1">
      <alignment horizontal="center" vertical="center"/>
    </xf>
    <xf numFmtId="0" fontId="16" fillId="0" borderId="0" xfId="0" applyFont="1"/>
    <xf numFmtId="1" fontId="18" fillId="0" borderId="55" xfId="3" applyNumberFormat="1" applyFont="1" applyFill="1" applyBorder="1" applyAlignment="1">
      <alignment horizontal="center" vertical="center"/>
    </xf>
    <xf numFmtId="49" fontId="15" fillId="3" borderId="49" xfId="0" applyNumberFormat="1" applyFont="1" applyFill="1" applyBorder="1" applyAlignment="1">
      <alignment horizontal="center" vertical="center" wrapText="1"/>
    </xf>
    <xf numFmtId="49" fontId="15" fillId="3" borderId="49" xfId="0" applyNumberFormat="1" applyFont="1" applyFill="1" applyBorder="1" applyAlignment="1">
      <alignment horizontal="right" vertical="center" wrapText="1"/>
    </xf>
    <xf numFmtId="0" fontId="3" fillId="2" borderId="50" xfId="0" applyFont="1" applyFill="1" applyBorder="1"/>
    <xf numFmtId="0" fontId="3" fillId="2" borderId="51" xfId="0" applyFont="1" applyFill="1" applyBorder="1"/>
    <xf numFmtId="0" fontId="3" fillId="2" borderId="51" xfId="0" applyFont="1" applyFill="1" applyBorder="1" applyAlignment="1">
      <alignment horizontal="center"/>
    </xf>
    <xf numFmtId="3" fontId="3" fillId="2" borderId="51" xfId="0" applyNumberFormat="1" applyFont="1" applyFill="1" applyBorder="1"/>
    <xf numFmtId="3" fontId="3" fillId="2" borderId="51" xfId="0" applyNumberFormat="1" applyFont="1" applyFill="1" applyBorder="1" applyAlignment="1">
      <alignment horizontal="right"/>
    </xf>
    <xf numFmtId="49" fontId="15" fillId="3" borderId="49" xfId="0" applyNumberFormat="1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vertical="center" wrapText="1"/>
    </xf>
    <xf numFmtId="0" fontId="18" fillId="0" borderId="55" xfId="0" applyFont="1" applyBorder="1" applyAlignment="1">
      <alignment horizontal="center" vertical="center"/>
    </xf>
    <xf numFmtId="168" fontId="18" fillId="0" borderId="55" xfId="0" applyNumberFormat="1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 wrapText="1"/>
    </xf>
    <xf numFmtId="0" fontId="3" fillId="2" borderId="23" xfId="0" applyFont="1" applyFill="1" applyBorder="1"/>
    <xf numFmtId="3" fontId="3" fillId="2" borderId="23" xfId="0" applyNumberFormat="1" applyFont="1" applyFill="1" applyBorder="1"/>
    <xf numFmtId="3" fontId="3" fillId="2" borderId="23" xfId="0" applyNumberFormat="1" applyFont="1" applyFill="1" applyBorder="1" applyAlignment="1">
      <alignment horizontal="right"/>
    </xf>
    <xf numFmtId="0" fontId="4" fillId="2" borderId="20" xfId="0" applyFont="1" applyFill="1" applyBorder="1" applyAlignment="1">
      <alignment vertical="center"/>
    </xf>
    <xf numFmtId="0" fontId="3" fillId="8" borderId="38" xfId="0" applyFont="1" applyFill="1" applyBorder="1"/>
    <xf numFmtId="0" fontId="3" fillId="6" borderId="20" xfId="0" applyFont="1" applyFill="1" applyBorder="1"/>
    <xf numFmtId="49" fontId="13" fillId="7" borderId="29" xfId="0" applyNumberFormat="1" applyFont="1" applyFill="1" applyBorder="1" applyAlignment="1">
      <alignment vertical="center"/>
    </xf>
    <xf numFmtId="49" fontId="13" fillId="7" borderId="21" xfId="0" applyNumberFormat="1" applyFont="1" applyFill="1" applyBorder="1" applyAlignment="1">
      <alignment horizontal="center" vertical="center"/>
    </xf>
    <xf numFmtId="49" fontId="3" fillId="7" borderId="30" xfId="0" applyNumberFormat="1" applyFont="1" applyFill="1" applyBorder="1" applyAlignment="1">
      <alignment horizontal="center"/>
    </xf>
    <xf numFmtId="49" fontId="13" fillId="2" borderId="31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9" fontId="3" fillId="2" borderId="32" xfId="0" applyNumberFormat="1" applyFont="1" applyFill="1" applyBorder="1"/>
    <xf numFmtId="165" fontId="13" fillId="2" borderId="6" xfId="0" applyNumberFormat="1" applyFont="1" applyFill="1" applyBorder="1" applyAlignment="1">
      <alignment vertical="center"/>
    </xf>
    <xf numFmtId="0" fontId="15" fillId="6" borderId="20" xfId="0" applyFont="1" applyFill="1" applyBorder="1" applyAlignment="1">
      <alignment vertical="center"/>
    </xf>
    <xf numFmtId="49" fontId="13" fillId="7" borderId="33" xfId="0" applyNumberFormat="1" applyFont="1" applyFill="1" applyBorder="1" applyAlignment="1">
      <alignment vertical="center"/>
    </xf>
    <xf numFmtId="165" fontId="13" fillId="7" borderId="34" xfId="0" applyNumberFormat="1" applyFont="1" applyFill="1" applyBorder="1" applyAlignment="1">
      <alignment vertical="center"/>
    </xf>
    <xf numFmtId="9" fontId="13" fillId="7" borderId="35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3" fillId="7" borderId="47" xfId="0" applyNumberFormat="1" applyFont="1" applyFill="1" applyBorder="1" applyAlignment="1">
      <alignment vertical="center"/>
    </xf>
    <xf numFmtId="3" fontId="13" fillId="7" borderId="48" xfId="0" applyNumberFormat="1" applyFont="1" applyFill="1" applyBorder="1" applyAlignment="1">
      <alignment vertical="center"/>
    </xf>
    <xf numFmtId="165" fontId="13" fillId="7" borderId="35" xfId="0" applyNumberFormat="1" applyFont="1" applyFill="1" applyBorder="1" applyAlignment="1">
      <alignment vertical="center"/>
    </xf>
    <xf numFmtId="3" fontId="16" fillId="0" borderId="55" xfId="0" applyNumberFormat="1" applyFont="1" applyFill="1" applyBorder="1" applyAlignment="1">
      <alignment horizontal="right" vertical="center"/>
    </xf>
    <xf numFmtId="17" fontId="16" fillId="0" borderId="55" xfId="0" applyNumberFormat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3" fillId="2" borderId="6" xfId="0" applyNumberFormat="1" applyFont="1" applyFill="1" applyBorder="1"/>
    <xf numFmtId="0" fontId="3" fillId="2" borderId="6" xfId="0" applyFont="1" applyFill="1" applyBorder="1"/>
    <xf numFmtId="49" fontId="17" fillId="3" borderId="6" xfId="0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49" fontId="19" fillId="8" borderId="52" xfId="0" applyNumberFormat="1" applyFont="1" applyFill="1" applyBorder="1" applyAlignment="1">
      <alignment horizontal="center" vertical="center"/>
    </xf>
    <xf numFmtId="49" fontId="19" fillId="8" borderId="53" xfId="0" applyNumberFormat="1" applyFont="1" applyFill="1" applyBorder="1" applyAlignment="1">
      <alignment horizontal="center" vertical="center"/>
    </xf>
    <xf numFmtId="49" fontId="19" fillId="8" borderId="54" xfId="0" applyNumberFormat="1" applyFont="1" applyFill="1" applyBorder="1" applyAlignment="1">
      <alignment horizontal="center" vertical="center"/>
    </xf>
    <xf numFmtId="49" fontId="19" fillId="8" borderId="36" xfId="0" applyNumberFormat="1" applyFont="1" applyFill="1" applyBorder="1" applyAlignment="1">
      <alignment vertical="center"/>
    </xf>
    <xf numFmtId="0" fontId="13" fillId="8" borderId="37" xfId="0" applyFont="1" applyFill="1" applyBorder="1" applyAlignment="1">
      <alignment vertical="center"/>
    </xf>
    <xf numFmtId="3" fontId="18" fillId="0" borderId="55" xfId="2" applyNumberFormat="1" applyFont="1" applyFill="1" applyBorder="1" applyAlignment="1">
      <alignment horizontal="right" vertical="center"/>
    </xf>
    <xf numFmtId="3" fontId="18" fillId="0" borderId="55" xfId="2" applyNumberFormat="1" applyFont="1" applyBorder="1" applyAlignment="1">
      <alignment horizontal="right" vertical="center"/>
    </xf>
    <xf numFmtId="0" fontId="4" fillId="3" borderId="15" xfId="0" applyFont="1" applyFill="1" applyBorder="1" applyAlignment="1">
      <alignment horizontal="right" vertical="center"/>
    </xf>
    <xf numFmtId="3" fontId="4" fillId="3" borderId="15" xfId="0" applyNumberFormat="1" applyFont="1" applyFill="1" applyBorder="1" applyAlignment="1">
      <alignment horizontal="right" vertical="center"/>
    </xf>
    <xf numFmtId="0" fontId="20" fillId="0" borderId="55" xfId="0" applyFont="1" applyFill="1" applyBorder="1" applyAlignment="1">
      <alignment vertical="center"/>
    </xf>
    <xf numFmtId="3" fontId="16" fillId="0" borderId="55" xfId="2" applyNumberFormat="1" applyFont="1" applyBorder="1" applyAlignment="1">
      <alignment horizontal="right" vertical="center"/>
    </xf>
    <xf numFmtId="3" fontId="4" fillId="3" borderId="19" xfId="0" applyNumberFormat="1" applyFont="1" applyFill="1" applyBorder="1" applyAlignment="1">
      <alignment horizontal="right"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56" xfId="0" applyNumberFormat="1" applyFont="1" applyFill="1" applyBorder="1" applyAlignment="1">
      <alignment vertical="center"/>
    </xf>
    <xf numFmtId="0" fontId="5" fillId="5" borderId="57" xfId="0" applyFont="1" applyFill="1" applyBorder="1" applyAlignment="1">
      <alignment vertical="center"/>
    </xf>
    <xf numFmtId="164" fontId="1" fillId="10" borderId="58" xfId="0" applyNumberFormat="1" applyFont="1" applyFill="1" applyBorder="1" applyAlignment="1">
      <alignment vertical="center"/>
    </xf>
  </cellXfs>
  <cellStyles count="4">
    <cellStyle name="Millares" xfId="2" builtinId="3"/>
    <cellStyle name="Millares 3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1091671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B1" zoomScale="118" zoomScaleNormal="118" workbookViewId="0">
      <selection activeCell="C10" sqref="C10"/>
    </sheetView>
  </sheetViews>
  <sheetFormatPr baseColWidth="10" defaultColWidth="10.85546875" defaultRowHeight="11.25" customHeight="1" x14ac:dyDescent="0.25"/>
  <cols>
    <col min="1" max="1" width="5.140625" style="1" customWidth="1"/>
    <col min="2" max="2" width="21.28515625" style="1" customWidth="1"/>
    <col min="3" max="3" width="19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39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33"/>
    </row>
    <row r="2" spans="1:7" ht="15" customHeight="1" x14ac:dyDescent="0.25">
      <c r="A2" s="2"/>
      <c r="B2" s="2"/>
      <c r="C2" s="2"/>
      <c r="D2" s="2"/>
      <c r="E2" s="2"/>
      <c r="F2" s="2"/>
      <c r="G2" s="33"/>
    </row>
    <row r="3" spans="1:7" ht="15" customHeight="1" x14ac:dyDescent="0.25">
      <c r="A3" s="2"/>
      <c r="B3" s="2"/>
      <c r="C3" s="2"/>
      <c r="D3" s="2"/>
      <c r="E3" s="2"/>
      <c r="F3" s="2"/>
      <c r="G3" s="33"/>
    </row>
    <row r="4" spans="1:7" ht="15" customHeight="1" x14ac:dyDescent="0.25">
      <c r="A4" s="2"/>
      <c r="B4" s="2"/>
      <c r="C4" s="2"/>
      <c r="D4" s="2"/>
      <c r="E4" s="2"/>
      <c r="F4" s="2"/>
      <c r="G4" s="33"/>
    </row>
    <row r="5" spans="1:7" ht="15" customHeight="1" x14ac:dyDescent="0.25">
      <c r="A5" s="2"/>
      <c r="B5" s="2"/>
      <c r="C5" s="2"/>
      <c r="D5" s="2"/>
      <c r="E5" s="2"/>
      <c r="F5" s="2"/>
      <c r="G5" s="33"/>
    </row>
    <row r="6" spans="1:7" ht="15" customHeight="1" x14ac:dyDescent="0.25">
      <c r="A6" s="2"/>
      <c r="B6" s="2"/>
      <c r="C6" s="2"/>
      <c r="D6" s="2"/>
      <c r="E6" s="2"/>
      <c r="F6" s="2"/>
      <c r="G6" s="33"/>
    </row>
    <row r="7" spans="1:7" ht="15" customHeight="1" x14ac:dyDescent="0.25">
      <c r="A7" s="2"/>
      <c r="B7" s="2"/>
      <c r="C7" s="2"/>
      <c r="D7" s="2"/>
      <c r="E7" s="2"/>
      <c r="F7" s="2"/>
      <c r="G7" s="33"/>
    </row>
    <row r="8" spans="1:7" ht="15" customHeight="1" x14ac:dyDescent="0.25">
      <c r="A8" s="2"/>
      <c r="B8" s="3"/>
      <c r="C8" s="4"/>
      <c r="D8" s="2"/>
      <c r="E8" s="4"/>
      <c r="F8" s="4"/>
      <c r="G8" s="34"/>
    </row>
    <row r="9" spans="1:7" ht="12" customHeight="1" x14ac:dyDescent="0.25">
      <c r="A9" s="5"/>
      <c r="B9" s="43" t="s">
        <v>0</v>
      </c>
      <c r="C9" s="44" t="s">
        <v>73</v>
      </c>
      <c r="D9" s="45"/>
      <c r="E9" s="127" t="s">
        <v>67</v>
      </c>
      <c r="F9" s="128"/>
      <c r="G9" s="125">
        <v>500</v>
      </c>
    </row>
    <row r="10" spans="1:7" ht="18" customHeight="1" x14ac:dyDescent="0.25">
      <c r="A10" s="5"/>
      <c r="B10" s="6" t="s">
        <v>1</v>
      </c>
      <c r="C10" s="46" t="s">
        <v>74</v>
      </c>
      <c r="D10" s="45"/>
      <c r="E10" s="129" t="s">
        <v>2</v>
      </c>
      <c r="F10" s="130"/>
      <c r="G10" s="126" t="s">
        <v>79</v>
      </c>
    </row>
    <row r="11" spans="1:7" ht="18" customHeight="1" x14ac:dyDescent="0.25">
      <c r="A11" s="5"/>
      <c r="B11" s="6" t="s">
        <v>3</v>
      </c>
      <c r="C11" s="44" t="s">
        <v>75</v>
      </c>
      <c r="D11" s="45"/>
      <c r="E11" s="129" t="s">
        <v>68</v>
      </c>
      <c r="F11" s="130"/>
      <c r="G11" s="125">
        <f>7000*1.19</f>
        <v>8330</v>
      </c>
    </row>
    <row r="12" spans="1:7" ht="11.25" customHeight="1" x14ac:dyDescent="0.25">
      <c r="A12" s="5"/>
      <c r="B12" s="6" t="s">
        <v>4</v>
      </c>
      <c r="C12" s="44" t="s">
        <v>76</v>
      </c>
      <c r="D12" s="45"/>
      <c r="E12" s="41" t="s">
        <v>5</v>
      </c>
      <c r="F12" s="42"/>
      <c r="G12" s="32">
        <f>G9*G11</f>
        <v>4165000</v>
      </c>
    </row>
    <row r="13" spans="1:7" ht="11.25" customHeight="1" x14ac:dyDescent="0.25">
      <c r="A13" s="5"/>
      <c r="B13" s="6" t="s">
        <v>6</v>
      </c>
      <c r="C13" s="44" t="s">
        <v>77</v>
      </c>
      <c r="D13" s="45"/>
      <c r="E13" s="129" t="s">
        <v>7</v>
      </c>
      <c r="F13" s="130"/>
      <c r="G13" s="48" t="s">
        <v>80</v>
      </c>
    </row>
    <row r="14" spans="1:7" ht="13.5" customHeight="1" x14ac:dyDescent="0.25">
      <c r="A14" s="5"/>
      <c r="B14" s="6" t="s">
        <v>8</v>
      </c>
      <c r="C14" s="44" t="s">
        <v>78</v>
      </c>
      <c r="D14" s="45"/>
      <c r="E14" s="129" t="s">
        <v>9</v>
      </c>
      <c r="F14" s="130"/>
      <c r="G14" s="47" t="s">
        <v>81</v>
      </c>
    </row>
    <row r="15" spans="1:7" ht="25.5" customHeight="1" x14ac:dyDescent="0.25">
      <c r="A15" s="5"/>
      <c r="B15" s="6" t="s">
        <v>10</v>
      </c>
      <c r="C15" s="49">
        <v>44933</v>
      </c>
      <c r="D15" s="45"/>
      <c r="E15" s="131" t="s">
        <v>11</v>
      </c>
      <c r="F15" s="132"/>
      <c r="G15" s="48" t="s">
        <v>61</v>
      </c>
    </row>
    <row r="16" spans="1:7" ht="12" customHeight="1" x14ac:dyDescent="0.25">
      <c r="A16" s="2"/>
      <c r="B16" s="50"/>
      <c r="C16" s="51"/>
      <c r="D16" s="52"/>
      <c r="E16" s="53"/>
      <c r="F16" s="53"/>
      <c r="G16" s="54"/>
    </row>
    <row r="17" spans="1:7" ht="12" customHeight="1" x14ac:dyDescent="0.25">
      <c r="A17" s="7"/>
      <c r="B17" s="133" t="s">
        <v>12</v>
      </c>
      <c r="C17" s="134"/>
      <c r="D17" s="134"/>
      <c r="E17" s="134"/>
      <c r="F17" s="134"/>
      <c r="G17" s="134"/>
    </row>
    <row r="18" spans="1:7" ht="12" customHeight="1" x14ac:dyDescent="0.25">
      <c r="A18" s="2"/>
      <c r="B18" s="8"/>
      <c r="C18" s="9"/>
      <c r="D18" s="9"/>
      <c r="E18" s="9"/>
      <c r="F18" s="10"/>
      <c r="G18" s="35"/>
    </row>
    <row r="19" spans="1:7" ht="12" customHeight="1" x14ac:dyDescent="0.25">
      <c r="A19" s="5"/>
      <c r="B19" s="58" t="s">
        <v>13</v>
      </c>
      <c r="C19" s="59"/>
      <c r="D19" s="60"/>
      <c r="E19" s="60"/>
      <c r="F19" s="60"/>
      <c r="G19" s="61"/>
    </row>
    <row r="20" spans="1:7" ht="24" customHeight="1" x14ac:dyDescent="0.25">
      <c r="A20" s="7"/>
      <c r="B20" s="62" t="s">
        <v>14</v>
      </c>
      <c r="C20" s="62" t="s">
        <v>15</v>
      </c>
      <c r="D20" s="62" t="s">
        <v>16</v>
      </c>
      <c r="E20" s="62" t="s">
        <v>17</v>
      </c>
      <c r="F20" s="62" t="s">
        <v>18</v>
      </c>
      <c r="G20" s="62" t="s">
        <v>19</v>
      </c>
    </row>
    <row r="21" spans="1:7" ht="12.75" customHeight="1" x14ac:dyDescent="0.25">
      <c r="A21" s="7"/>
      <c r="B21" s="63" t="s">
        <v>82</v>
      </c>
      <c r="C21" s="64" t="s">
        <v>20</v>
      </c>
      <c r="D21" s="65">
        <v>15</v>
      </c>
      <c r="E21" s="65" t="s">
        <v>83</v>
      </c>
      <c r="F21" s="140">
        <v>30000</v>
      </c>
      <c r="G21" s="141">
        <f>D21*F21</f>
        <v>450000</v>
      </c>
    </row>
    <row r="22" spans="1:7" ht="12.75" customHeight="1" x14ac:dyDescent="0.25">
      <c r="A22" s="7"/>
      <c r="B22" s="63" t="s">
        <v>84</v>
      </c>
      <c r="C22" s="64" t="s">
        <v>20</v>
      </c>
      <c r="D22" s="65">
        <v>6</v>
      </c>
      <c r="E22" s="65" t="s">
        <v>109</v>
      </c>
      <c r="F22" s="140">
        <v>30000</v>
      </c>
      <c r="G22" s="141">
        <f>D22*F22</f>
        <v>180000</v>
      </c>
    </row>
    <row r="23" spans="1:7" ht="12.75" customHeight="1" x14ac:dyDescent="0.25">
      <c r="A23" s="7"/>
      <c r="B23" s="63" t="s">
        <v>85</v>
      </c>
      <c r="C23" s="64" t="s">
        <v>20</v>
      </c>
      <c r="D23" s="65">
        <v>6</v>
      </c>
      <c r="E23" s="65" t="s">
        <v>109</v>
      </c>
      <c r="F23" s="140">
        <v>30000</v>
      </c>
      <c r="G23" s="141">
        <f>D23*F23</f>
        <v>180000</v>
      </c>
    </row>
    <row r="24" spans="1:7" ht="12.75" customHeight="1" x14ac:dyDescent="0.25">
      <c r="A24" s="5"/>
      <c r="B24" s="11" t="s">
        <v>21</v>
      </c>
      <c r="C24" s="12"/>
      <c r="D24" s="12"/>
      <c r="E24" s="12"/>
      <c r="F24" s="142"/>
      <c r="G24" s="143">
        <f>SUM(G21:G23)</f>
        <v>810000</v>
      </c>
    </row>
    <row r="25" spans="1:7" ht="12" customHeight="1" x14ac:dyDescent="0.25">
      <c r="A25" s="2"/>
      <c r="B25" s="66"/>
      <c r="C25" s="67"/>
      <c r="D25" s="67"/>
      <c r="E25" s="67"/>
      <c r="F25" s="68"/>
      <c r="G25" s="69"/>
    </row>
    <row r="26" spans="1:7" ht="12" customHeight="1" x14ac:dyDescent="0.25">
      <c r="A26" s="5"/>
      <c r="B26" s="70" t="s">
        <v>22</v>
      </c>
      <c r="C26" s="71"/>
      <c r="D26" s="72"/>
      <c r="E26" s="72"/>
      <c r="F26" s="73"/>
      <c r="G26" s="74"/>
    </row>
    <row r="27" spans="1:7" ht="24" customHeight="1" x14ac:dyDescent="0.25">
      <c r="A27" s="5"/>
      <c r="B27" s="75" t="s">
        <v>14</v>
      </c>
      <c r="C27" s="76" t="s">
        <v>15</v>
      </c>
      <c r="D27" s="76" t="s">
        <v>16</v>
      </c>
      <c r="E27" s="75" t="s">
        <v>58</v>
      </c>
      <c r="F27" s="76" t="s">
        <v>18</v>
      </c>
      <c r="G27" s="75" t="s">
        <v>19</v>
      </c>
    </row>
    <row r="28" spans="1:7" ht="12" customHeight="1" x14ac:dyDescent="0.25">
      <c r="A28" s="5"/>
      <c r="B28" s="77"/>
      <c r="C28" s="78" t="s">
        <v>58</v>
      </c>
      <c r="D28" s="78" t="s">
        <v>58</v>
      </c>
      <c r="E28" s="78" t="s">
        <v>58</v>
      </c>
      <c r="F28" s="79" t="s">
        <v>58</v>
      </c>
      <c r="G28" s="80"/>
    </row>
    <row r="29" spans="1:7" ht="12.75" customHeight="1" x14ac:dyDescent="0.25">
      <c r="A29" s="5"/>
      <c r="B29" s="11" t="s">
        <v>23</v>
      </c>
      <c r="C29" s="12"/>
      <c r="D29" s="12"/>
      <c r="E29" s="12"/>
      <c r="F29" s="142"/>
      <c r="G29" s="143">
        <f>+G28</f>
        <v>0</v>
      </c>
    </row>
    <row r="30" spans="1:7" ht="12" customHeight="1" x14ac:dyDescent="0.25">
      <c r="A30" s="2"/>
      <c r="B30" s="81"/>
      <c r="C30" s="82"/>
      <c r="D30" s="82"/>
      <c r="E30" s="82"/>
      <c r="F30" s="83"/>
      <c r="G30" s="84"/>
    </row>
    <row r="31" spans="1:7" ht="12" customHeight="1" x14ac:dyDescent="0.25">
      <c r="A31" s="5"/>
      <c r="B31" s="70" t="s">
        <v>24</v>
      </c>
      <c r="C31" s="71"/>
      <c r="D31" s="72"/>
      <c r="E31" s="72"/>
      <c r="F31" s="73"/>
      <c r="G31" s="74"/>
    </row>
    <row r="32" spans="1:7" ht="24" customHeight="1" x14ac:dyDescent="0.25">
      <c r="A32" s="5"/>
      <c r="B32" s="85" t="s">
        <v>14</v>
      </c>
      <c r="C32" s="85" t="s">
        <v>15</v>
      </c>
      <c r="D32" s="85" t="s">
        <v>16</v>
      </c>
      <c r="E32" s="85" t="s">
        <v>17</v>
      </c>
      <c r="F32" s="86" t="s">
        <v>18</v>
      </c>
      <c r="G32" s="85" t="s">
        <v>19</v>
      </c>
    </row>
    <row r="33" spans="1:11" ht="12.75" customHeight="1" x14ac:dyDescent="0.25">
      <c r="A33" s="7"/>
      <c r="B33" s="87" t="s">
        <v>86</v>
      </c>
      <c r="C33" s="64" t="s">
        <v>25</v>
      </c>
      <c r="D33" s="88">
        <v>0.3</v>
      </c>
      <c r="E33" s="65" t="s">
        <v>87</v>
      </c>
      <c r="F33" s="140">
        <v>400000</v>
      </c>
      <c r="G33" s="141">
        <f>D33*F33</f>
        <v>120000</v>
      </c>
    </row>
    <row r="34" spans="1:11" ht="12.75" customHeight="1" x14ac:dyDescent="0.25">
      <c r="A34" s="7"/>
      <c r="B34" s="87" t="s">
        <v>62</v>
      </c>
      <c r="C34" s="64" t="s">
        <v>25</v>
      </c>
      <c r="D34" s="88">
        <v>0.4</v>
      </c>
      <c r="E34" s="65" t="s">
        <v>87</v>
      </c>
      <c r="F34" s="140">
        <v>162500</v>
      </c>
      <c r="G34" s="141">
        <f>D34*F34</f>
        <v>65000</v>
      </c>
    </row>
    <row r="35" spans="1:11" ht="12.75" customHeight="1" x14ac:dyDescent="0.25">
      <c r="A35" s="7"/>
      <c r="B35" s="87" t="s">
        <v>88</v>
      </c>
      <c r="C35" s="64" t="s">
        <v>25</v>
      </c>
      <c r="D35" s="88">
        <v>0.6</v>
      </c>
      <c r="E35" s="65" t="s">
        <v>87</v>
      </c>
      <c r="F35" s="140">
        <v>83333</v>
      </c>
      <c r="G35" s="141">
        <f t="shared" ref="G35:G40" si="0">D35*F35</f>
        <v>49999.799999999996</v>
      </c>
    </row>
    <row r="36" spans="1:11" ht="12.75" customHeight="1" x14ac:dyDescent="0.25">
      <c r="A36" s="7"/>
      <c r="B36" s="87" t="s">
        <v>89</v>
      </c>
      <c r="C36" s="64" t="s">
        <v>25</v>
      </c>
      <c r="D36" s="88">
        <v>0.3</v>
      </c>
      <c r="E36" s="65" t="s">
        <v>90</v>
      </c>
      <c r="F36" s="140">
        <v>320000</v>
      </c>
      <c r="G36" s="141">
        <f t="shared" si="0"/>
        <v>96000</v>
      </c>
    </row>
    <row r="37" spans="1:11" ht="12.75" customHeight="1" x14ac:dyDescent="0.25">
      <c r="A37" s="7"/>
      <c r="B37" s="87" t="s">
        <v>91</v>
      </c>
      <c r="C37" s="64" t="s">
        <v>25</v>
      </c>
      <c r="D37" s="88">
        <v>0.15</v>
      </c>
      <c r="E37" s="65" t="s">
        <v>92</v>
      </c>
      <c r="F37" s="140">
        <v>233333</v>
      </c>
      <c r="G37" s="141">
        <f t="shared" si="0"/>
        <v>34999.949999999997</v>
      </c>
    </row>
    <row r="38" spans="1:11" ht="12.75" customHeight="1" x14ac:dyDescent="0.25">
      <c r="A38" s="7"/>
      <c r="B38" s="87" t="s">
        <v>93</v>
      </c>
      <c r="C38" s="64" t="s">
        <v>25</v>
      </c>
      <c r="D38" s="88">
        <v>0.1</v>
      </c>
      <c r="E38" s="65" t="s">
        <v>94</v>
      </c>
      <c r="F38" s="140">
        <v>300000</v>
      </c>
      <c r="G38" s="141">
        <f t="shared" si="0"/>
        <v>30000</v>
      </c>
    </row>
    <row r="39" spans="1:11" ht="12.75" customHeight="1" x14ac:dyDescent="0.25">
      <c r="A39" s="7"/>
      <c r="B39" s="89" t="s">
        <v>93</v>
      </c>
      <c r="C39" s="64" t="s">
        <v>25</v>
      </c>
      <c r="D39" s="88">
        <v>0.1</v>
      </c>
      <c r="E39" s="65" t="s">
        <v>95</v>
      </c>
      <c r="F39" s="140">
        <v>300000</v>
      </c>
      <c r="G39" s="141">
        <f t="shared" si="0"/>
        <v>30000</v>
      </c>
    </row>
    <row r="40" spans="1:11" ht="12.75" customHeight="1" x14ac:dyDescent="0.25">
      <c r="A40" s="7"/>
      <c r="B40" s="87" t="s">
        <v>96</v>
      </c>
      <c r="C40" s="64" t="s">
        <v>25</v>
      </c>
      <c r="D40" s="90">
        <v>1</v>
      </c>
      <c r="E40" s="65" t="s">
        <v>97</v>
      </c>
      <c r="F40" s="140">
        <v>80000</v>
      </c>
      <c r="G40" s="141">
        <f t="shared" si="0"/>
        <v>80000</v>
      </c>
    </row>
    <row r="41" spans="1:11" ht="12.75" customHeight="1" x14ac:dyDescent="0.25">
      <c r="A41" s="5"/>
      <c r="B41" s="11" t="s">
        <v>26</v>
      </c>
      <c r="C41" s="12"/>
      <c r="D41" s="12"/>
      <c r="E41" s="12"/>
      <c r="F41" s="142"/>
      <c r="G41" s="143">
        <f>SUM(G33:G40)</f>
        <v>505999.75</v>
      </c>
    </row>
    <row r="42" spans="1:11" ht="12" customHeight="1" x14ac:dyDescent="0.25">
      <c r="A42" s="2"/>
      <c r="B42" s="81"/>
      <c r="C42" s="82"/>
      <c r="D42" s="82"/>
      <c r="E42" s="82"/>
      <c r="F42" s="83"/>
      <c r="G42" s="84"/>
    </row>
    <row r="43" spans="1:11" ht="12" customHeight="1" x14ac:dyDescent="0.25">
      <c r="A43" s="5"/>
      <c r="B43" s="70" t="s">
        <v>27</v>
      </c>
      <c r="C43" s="71"/>
      <c r="D43" s="72"/>
      <c r="E43" s="72"/>
      <c r="F43" s="73"/>
      <c r="G43" s="74"/>
    </row>
    <row r="44" spans="1:11" ht="24" customHeight="1" x14ac:dyDescent="0.25">
      <c r="A44" s="5"/>
      <c r="B44" s="91" t="s">
        <v>28</v>
      </c>
      <c r="C44" s="91" t="s">
        <v>29</v>
      </c>
      <c r="D44" s="91" t="s">
        <v>30</v>
      </c>
      <c r="E44" s="91" t="s">
        <v>17</v>
      </c>
      <c r="F44" s="91" t="s">
        <v>18</v>
      </c>
      <c r="G44" s="92" t="s">
        <v>19</v>
      </c>
      <c r="K44" s="31"/>
    </row>
    <row r="45" spans="1:11" ht="12.75" customHeight="1" x14ac:dyDescent="0.25">
      <c r="A45" s="16"/>
      <c r="B45" s="144" t="s">
        <v>98</v>
      </c>
      <c r="C45" s="64" t="s">
        <v>63</v>
      </c>
      <c r="D45" s="88">
        <v>20</v>
      </c>
      <c r="E45" s="65" t="s">
        <v>72</v>
      </c>
      <c r="F45" s="140">
        <v>10472</v>
      </c>
      <c r="G45" s="141">
        <f>D45*F45</f>
        <v>209440</v>
      </c>
      <c r="K45" s="31"/>
    </row>
    <row r="46" spans="1:11" ht="12.75" customHeight="1" x14ac:dyDescent="0.25">
      <c r="A46" s="16"/>
      <c r="B46" s="144" t="s">
        <v>59</v>
      </c>
      <c r="C46" s="64"/>
      <c r="D46" s="88"/>
      <c r="E46" s="65"/>
      <c r="F46" s="140"/>
      <c r="G46" s="141" t="s">
        <v>58</v>
      </c>
    </row>
    <row r="47" spans="1:11" ht="12.75" customHeight="1" x14ac:dyDescent="0.25">
      <c r="A47" s="16"/>
      <c r="B47" s="87" t="s">
        <v>65</v>
      </c>
      <c r="C47" s="64" t="s">
        <v>63</v>
      </c>
      <c r="D47" s="88">
        <v>150</v>
      </c>
      <c r="E47" s="65" t="s">
        <v>72</v>
      </c>
      <c r="F47" s="140">
        <v>1476</v>
      </c>
      <c r="G47" s="141">
        <f t="shared" ref="G47" si="1">D47*F47</f>
        <v>221400</v>
      </c>
    </row>
    <row r="48" spans="1:11" ht="12.75" customHeight="1" x14ac:dyDescent="0.25">
      <c r="A48" s="16"/>
      <c r="B48" s="87" t="s">
        <v>64</v>
      </c>
      <c r="C48" s="64" t="s">
        <v>63</v>
      </c>
      <c r="D48" s="88">
        <v>250</v>
      </c>
      <c r="E48" s="65" t="s">
        <v>72</v>
      </c>
      <c r="F48" s="140">
        <v>1309</v>
      </c>
      <c r="G48" s="141">
        <f t="shared" ref="G48" si="2">D48*F48</f>
        <v>327250</v>
      </c>
    </row>
    <row r="49" spans="1:9" ht="12.75" customHeight="1" x14ac:dyDescent="0.25">
      <c r="A49" s="16"/>
      <c r="B49" s="144" t="s">
        <v>99</v>
      </c>
      <c r="C49" s="64"/>
      <c r="D49" s="88"/>
      <c r="E49" s="65"/>
      <c r="F49" s="140"/>
      <c r="G49" s="141" t="s">
        <v>58</v>
      </c>
    </row>
    <row r="50" spans="1:9" ht="12.75" customHeight="1" x14ac:dyDescent="0.25">
      <c r="A50" s="16"/>
      <c r="B50" s="87" t="s">
        <v>108</v>
      </c>
      <c r="C50" s="64" t="s">
        <v>101</v>
      </c>
      <c r="D50" s="88">
        <v>1</v>
      </c>
      <c r="E50" s="65" t="s">
        <v>100</v>
      </c>
      <c r="F50" s="140">
        <v>97580</v>
      </c>
      <c r="G50" s="141">
        <f t="shared" ref="G50:G52" si="3">D50*F50</f>
        <v>97580</v>
      </c>
    </row>
    <row r="51" spans="1:9" ht="12.75" customHeight="1" x14ac:dyDescent="0.25">
      <c r="A51" s="16"/>
      <c r="B51" s="144" t="s">
        <v>60</v>
      </c>
      <c r="C51" s="64"/>
      <c r="D51" s="88"/>
      <c r="E51" s="65"/>
      <c r="F51" s="140"/>
      <c r="G51" s="141" t="s">
        <v>58</v>
      </c>
    </row>
    <row r="52" spans="1:9" ht="12.75" customHeight="1" x14ac:dyDescent="0.25">
      <c r="A52" s="16"/>
      <c r="B52" s="87" t="s">
        <v>66</v>
      </c>
      <c r="C52" s="64" t="s">
        <v>101</v>
      </c>
      <c r="D52" s="88">
        <v>0.5</v>
      </c>
      <c r="E52" s="65" t="s">
        <v>95</v>
      </c>
      <c r="F52" s="140">
        <v>55644</v>
      </c>
      <c r="G52" s="141">
        <f t="shared" si="3"/>
        <v>27822</v>
      </c>
    </row>
    <row r="53" spans="1:9" ht="12.75" customHeight="1" x14ac:dyDescent="0.25">
      <c r="A53" s="5"/>
      <c r="B53" s="11" t="s">
        <v>31</v>
      </c>
      <c r="C53" s="12"/>
      <c r="D53" s="12"/>
      <c r="E53" s="12"/>
      <c r="F53" s="142"/>
      <c r="G53" s="143">
        <f>SUM(G45:G52)</f>
        <v>883492</v>
      </c>
    </row>
    <row r="54" spans="1:9" ht="12" customHeight="1" x14ac:dyDescent="0.25">
      <c r="A54" s="2"/>
      <c r="B54" s="93"/>
      <c r="C54" s="94"/>
      <c r="D54" s="94"/>
      <c r="E54" s="95"/>
      <c r="F54" s="96"/>
      <c r="G54" s="97"/>
    </row>
    <row r="55" spans="1:9" ht="12" customHeight="1" x14ac:dyDescent="0.25">
      <c r="A55" s="5"/>
      <c r="B55" s="70" t="s">
        <v>32</v>
      </c>
      <c r="C55" s="71"/>
      <c r="D55" s="72"/>
      <c r="E55" s="72"/>
      <c r="F55" s="73"/>
      <c r="G55" s="74"/>
    </row>
    <row r="56" spans="1:9" ht="24" customHeight="1" x14ac:dyDescent="0.25">
      <c r="A56" s="5"/>
      <c r="B56" s="98" t="s">
        <v>33</v>
      </c>
      <c r="C56" s="91" t="s">
        <v>29</v>
      </c>
      <c r="D56" s="91" t="s">
        <v>30</v>
      </c>
      <c r="E56" s="98" t="s">
        <v>17</v>
      </c>
      <c r="F56" s="91" t="s">
        <v>18</v>
      </c>
      <c r="G56" s="98" t="s">
        <v>19</v>
      </c>
    </row>
    <row r="57" spans="1:9" ht="20.45" customHeight="1" x14ac:dyDescent="0.25">
      <c r="A57" s="16"/>
      <c r="B57" s="99" t="s">
        <v>102</v>
      </c>
      <c r="C57" s="100" t="s">
        <v>103</v>
      </c>
      <c r="D57" s="101">
        <v>400</v>
      </c>
      <c r="E57" s="102" t="s">
        <v>104</v>
      </c>
      <c r="F57" s="140">
        <v>1500</v>
      </c>
      <c r="G57" s="145">
        <f>+F57*D57</f>
        <v>600000</v>
      </c>
    </row>
    <row r="58" spans="1:9" ht="16.5" customHeight="1" x14ac:dyDescent="0.25">
      <c r="A58" s="16"/>
      <c r="B58" s="99" t="s">
        <v>105</v>
      </c>
      <c r="C58" s="100" t="s">
        <v>106</v>
      </c>
      <c r="D58" s="101">
        <v>8000</v>
      </c>
      <c r="E58" s="102" t="s">
        <v>107</v>
      </c>
      <c r="F58" s="140">
        <v>60.3</v>
      </c>
      <c r="G58" s="145">
        <f>+F58*D58</f>
        <v>482400</v>
      </c>
    </row>
    <row r="59" spans="1:9" ht="13.5" customHeight="1" x14ac:dyDescent="0.25">
      <c r="A59" s="5"/>
      <c r="B59" s="55" t="s">
        <v>34</v>
      </c>
      <c r="C59" s="56"/>
      <c r="D59" s="56"/>
      <c r="E59" s="57"/>
      <c r="F59" s="57"/>
      <c r="G59" s="146">
        <f>SUM(G57:G58)</f>
        <v>1082400</v>
      </c>
      <c r="I59" s="40"/>
    </row>
    <row r="60" spans="1:9" ht="12" customHeight="1" x14ac:dyDescent="0.25">
      <c r="A60" s="2"/>
      <c r="B60" s="103"/>
      <c r="C60" s="103"/>
      <c r="D60" s="103"/>
      <c r="E60" s="103"/>
      <c r="F60" s="104"/>
      <c r="G60" s="105"/>
    </row>
    <row r="61" spans="1:9" ht="12" customHeight="1" x14ac:dyDescent="0.25">
      <c r="A61" s="16"/>
      <c r="B61" s="147" t="s">
        <v>35</v>
      </c>
      <c r="C61" s="148"/>
      <c r="D61" s="148"/>
      <c r="E61" s="148"/>
      <c r="F61" s="148"/>
      <c r="G61" s="149">
        <f>G24+G29+G41+G53+G59</f>
        <v>3281891.75</v>
      </c>
    </row>
    <row r="62" spans="1:9" ht="12" customHeight="1" x14ac:dyDescent="0.25">
      <c r="A62" s="16"/>
      <c r="B62" s="150" t="s">
        <v>36</v>
      </c>
      <c r="C62" s="151"/>
      <c r="D62" s="151"/>
      <c r="E62" s="151"/>
      <c r="F62" s="151"/>
      <c r="G62" s="152">
        <f>G61*0.05</f>
        <v>164094.58750000002</v>
      </c>
    </row>
    <row r="63" spans="1:9" ht="12" customHeight="1" x14ac:dyDescent="0.25">
      <c r="A63" s="16"/>
      <c r="B63" s="153" t="s">
        <v>37</v>
      </c>
      <c r="C63" s="154"/>
      <c r="D63" s="154"/>
      <c r="E63" s="154"/>
      <c r="F63" s="154"/>
      <c r="G63" s="155">
        <f>G62+G61</f>
        <v>3445986.3374999999</v>
      </c>
    </row>
    <row r="64" spans="1:9" ht="12" customHeight="1" x14ac:dyDescent="0.25">
      <c r="A64" s="16"/>
      <c r="B64" s="150" t="s">
        <v>38</v>
      </c>
      <c r="C64" s="151"/>
      <c r="D64" s="151"/>
      <c r="E64" s="151"/>
      <c r="F64" s="151"/>
      <c r="G64" s="152">
        <f>G12</f>
        <v>4165000</v>
      </c>
    </row>
    <row r="65" spans="1:7" ht="12" customHeight="1" x14ac:dyDescent="0.25">
      <c r="A65" s="16"/>
      <c r="B65" s="156" t="s">
        <v>39</v>
      </c>
      <c r="C65" s="157"/>
      <c r="D65" s="157"/>
      <c r="E65" s="157"/>
      <c r="F65" s="157"/>
      <c r="G65" s="158">
        <f>G64-G63</f>
        <v>719013.66250000009</v>
      </c>
    </row>
    <row r="66" spans="1:7" ht="12" customHeight="1" x14ac:dyDescent="0.25">
      <c r="A66" s="16"/>
      <c r="B66" s="17" t="s">
        <v>40</v>
      </c>
      <c r="C66" s="18"/>
      <c r="D66" s="18"/>
      <c r="E66" s="18"/>
      <c r="F66" s="18"/>
      <c r="G66" s="36"/>
    </row>
    <row r="67" spans="1:7" ht="12.75" customHeight="1" thickBot="1" x14ac:dyDescent="0.3">
      <c r="A67" s="16"/>
      <c r="B67" s="19"/>
      <c r="C67" s="18"/>
      <c r="D67" s="18"/>
      <c r="E67" s="18"/>
      <c r="F67" s="18"/>
      <c r="G67" s="36"/>
    </row>
    <row r="68" spans="1:7" ht="12" customHeight="1" x14ac:dyDescent="0.25">
      <c r="A68" s="16"/>
      <c r="B68" s="22" t="s">
        <v>41</v>
      </c>
      <c r="C68" s="23"/>
      <c r="D68" s="23"/>
      <c r="E68" s="23"/>
      <c r="F68" s="24"/>
      <c r="G68" s="36"/>
    </row>
    <row r="69" spans="1:7" ht="12" customHeight="1" x14ac:dyDescent="0.25">
      <c r="A69" s="16"/>
      <c r="B69" s="25" t="s">
        <v>42</v>
      </c>
      <c r="C69" s="15"/>
      <c r="D69" s="15"/>
      <c r="E69" s="15"/>
      <c r="F69" s="26"/>
      <c r="G69" s="36"/>
    </row>
    <row r="70" spans="1:7" ht="12" customHeight="1" x14ac:dyDescent="0.25">
      <c r="A70" s="16"/>
      <c r="B70" s="25" t="s">
        <v>43</v>
      </c>
      <c r="C70" s="15"/>
      <c r="D70" s="15"/>
      <c r="E70" s="15"/>
      <c r="F70" s="26"/>
      <c r="G70" s="36"/>
    </row>
    <row r="71" spans="1:7" ht="12" customHeight="1" x14ac:dyDescent="0.25">
      <c r="A71" s="16"/>
      <c r="B71" s="25" t="s">
        <v>44</v>
      </c>
      <c r="C71" s="15"/>
      <c r="D71" s="15"/>
      <c r="E71" s="15"/>
      <c r="F71" s="26"/>
      <c r="G71" s="36"/>
    </row>
    <row r="72" spans="1:7" ht="12" customHeight="1" x14ac:dyDescent="0.25">
      <c r="A72" s="16"/>
      <c r="B72" s="25" t="s">
        <v>45</v>
      </c>
      <c r="C72" s="15"/>
      <c r="D72" s="15"/>
      <c r="E72" s="15"/>
      <c r="F72" s="26"/>
      <c r="G72" s="36"/>
    </row>
    <row r="73" spans="1:7" ht="12" customHeight="1" x14ac:dyDescent="0.25">
      <c r="A73" s="16"/>
      <c r="B73" s="25" t="s">
        <v>46</v>
      </c>
      <c r="C73" s="15"/>
      <c r="D73" s="15"/>
      <c r="E73" s="15"/>
      <c r="F73" s="26"/>
      <c r="G73" s="36"/>
    </row>
    <row r="74" spans="1:7" ht="12.75" customHeight="1" thickBot="1" x14ac:dyDescent="0.3">
      <c r="A74" s="16"/>
      <c r="B74" s="27" t="s">
        <v>47</v>
      </c>
      <c r="C74" s="28"/>
      <c r="D74" s="28"/>
      <c r="E74" s="28"/>
      <c r="F74" s="29"/>
      <c r="G74" s="36"/>
    </row>
    <row r="75" spans="1:7" ht="12.75" customHeight="1" x14ac:dyDescent="0.25">
      <c r="A75" s="16"/>
      <c r="B75" s="20"/>
      <c r="C75" s="15"/>
      <c r="D75" s="15"/>
      <c r="E75" s="15"/>
      <c r="F75" s="15"/>
      <c r="G75" s="36"/>
    </row>
    <row r="76" spans="1:7" ht="15" customHeight="1" thickBot="1" x14ac:dyDescent="0.3">
      <c r="A76" s="16"/>
      <c r="B76" s="138" t="s">
        <v>48</v>
      </c>
      <c r="C76" s="139"/>
      <c r="D76" s="107"/>
      <c r="E76" s="108"/>
      <c r="F76" s="13"/>
      <c r="G76" s="36"/>
    </row>
    <row r="77" spans="1:7" ht="12" customHeight="1" x14ac:dyDescent="0.25">
      <c r="A77" s="16"/>
      <c r="B77" s="109" t="s">
        <v>33</v>
      </c>
      <c r="C77" s="110" t="s">
        <v>49</v>
      </c>
      <c r="D77" s="111" t="s">
        <v>50</v>
      </c>
      <c r="E77" s="108"/>
      <c r="F77" s="13"/>
      <c r="G77" s="36"/>
    </row>
    <row r="78" spans="1:7" ht="12" customHeight="1" x14ac:dyDescent="0.25">
      <c r="A78" s="16"/>
      <c r="B78" s="112" t="s">
        <v>51</v>
      </c>
      <c r="C78" s="113">
        <f>G24</f>
        <v>810000</v>
      </c>
      <c r="D78" s="114">
        <f>(C78/C84)</f>
        <v>0.23505606832662029</v>
      </c>
      <c r="E78" s="108"/>
      <c r="F78" s="13"/>
      <c r="G78" s="36"/>
    </row>
    <row r="79" spans="1:7" ht="12" customHeight="1" x14ac:dyDescent="0.25">
      <c r="A79" s="16"/>
      <c r="B79" s="112" t="s">
        <v>52</v>
      </c>
      <c r="C79" s="113">
        <f>G29</f>
        <v>0</v>
      </c>
      <c r="D79" s="114">
        <v>0</v>
      </c>
      <c r="E79" s="108"/>
      <c r="F79" s="13"/>
      <c r="G79" s="36"/>
    </row>
    <row r="80" spans="1:7" ht="12" customHeight="1" x14ac:dyDescent="0.25">
      <c r="A80" s="16"/>
      <c r="B80" s="112" t="s">
        <v>53</v>
      </c>
      <c r="C80" s="113">
        <f>G41</f>
        <v>505999.75</v>
      </c>
      <c r="D80" s="114">
        <f>(C80/C84)</f>
        <v>0.14683742198673183</v>
      </c>
      <c r="E80" s="108"/>
      <c r="F80" s="13"/>
      <c r="G80" s="36"/>
    </row>
    <row r="81" spans="1:7" ht="12" customHeight="1" x14ac:dyDescent="0.25">
      <c r="A81" s="16"/>
      <c r="B81" s="112" t="s">
        <v>28</v>
      </c>
      <c r="C81" s="113">
        <f>G53</f>
        <v>883492</v>
      </c>
      <c r="D81" s="114">
        <f>(C81/C84)</f>
        <v>0.25638290854076839</v>
      </c>
      <c r="E81" s="108"/>
      <c r="F81" s="13"/>
      <c r="G81" s="36"/>
    </row>
    <row r="82" spans="1:7" ht="12" customHeight="1" x14ac:dyDescent="0.25">
      <c r="A82" s="16"/>
      <c r="B82" s="112" t="s">
        <v>54</v>
      </c>
      <c r="C82" s="115">
        <f>G59</f>
        <v>1082400</v>
      </c>
      <c r="D82" s="114">
        <f>(C82/C84)</f>
        <v>0.31410455352683186</v>
      </c>
      <c r="E82" s="116"/>
      <c r="F82" s="14"/>
      <c r="G82" s="36"/>
    </row>
    <row r="83" spans="1:7" ht="12" customHeight="1" x14ac:dyDescent="0.25">
      <c r="A83" s="16"/>
      <c r="B83" s="112" t="s">
        <v>55</v>
      </c>
      <c r="C83" s="115">
        <f>G62</f>
        <v>164094.58750000002</v>
      </c>
      <c r="D83" s="114">
        <f>(C83/C84)</f>
        <v>4.761904761904763E-2</v>
      </c>
      <c r="E83" s="116"/>
      <c r="F83" s="14"/>
      <c r="G83" s="36"/>
    </row>
    <row r="84" spans="1:7" ht="12.75" customHeight="1" thickBot="1" x14ac:dyDescent="0.3">
      <c r="A84" s="16"/>
      <c r="B84" s="117" t="s">
        <v>56</v>
      </c>
      <c r="C84" s="118">
        <f>SUM(C78:C83)</f>
        <v>3445986.3374999999</v>
      </c>
      <c r="D84" s="119">
        <f>SUM(D78:D83)</f>
        <v>1</v>
      </c>
      <c r="E84" s="116"/>
      <c r="F84" s="14"/>
      <c r="G84" s="36"/>
    </row>
    <row r="85" spans="1:7" ht="12" customHeight="1" x14ac:dyDescent="0.25">
      <c r="A85" s="16"/>
      <c r="B85" s="120"/>
      <c r="C85" s="121"/>
      <c r="D85" s="121"/>
      <c r="E85" s="121"/>
      <c r="F85" s="18"/>
      <c r="G85" s="36"/>
    </row>
    <row r="86" spans="1:7" ht="12.75" customHeight="1" thickBot="1" x14ac:dyDescent="0.3">
      <c r="A86" s="16"/>
      <c r="B86" s="106"/>
      <c r="C86" s="121"/>
      <c r="D86" s="121"/>
      <c r="E86" s="121"/>
      <c r="F86" s="18"/>
      <c r="G86" s="36"/>
    </row>
    <row r="87" spans="1:7" ht="12" customHeight="1" thickBot="1" x14ac:dyDescent="0.3">
      <c r="A87" s="16"/>
      <c r="B87" s="135" t="s">
        <v>71</v>
      </c>
      <c r="C87" s="136"/>
      <c r="D87" s="136"/>
      <c r="E87" s="137"/>
      <c r="F87" s="14"/>
      <c r="G87" s="36"/>
    </row>
    <row r="88" spans="1:7" ht="12" customHeight="1" x14ac:dyDescent="0.25">
      <c r="A88" s="16"/>
      <c r="B88" s="122" t="s">
        <v>69</v>
      </c>
      <c r="C88" s="123">
        <v>450</v>
      </c>
      <c r="D88" s="123">
        <f>+G9</f>
        <v>500</v>
      </c>
      <c r="E88" s="123">
        <v>550</v>
      </c>
      <c r="F88" s="30"/>
      <c r="G88" s="37"/>
    </row>
    <row r="89" spans="1:7" ht="12.75" customHeight="1" thickBot="1" x14ac:dyDescent="0.3">
      <c r="A89" s="16"/>
      <c r="B89" s="117" t="s">
        <v>70</v>
      </c>
      <c r="C89" s="118">
        <f>(G63/C88)</f>
        <v>7657.7474166666661</v>
      </c>
      <c r="D89" s="118">
        <f>(G63/D88)</f>
        <v>6891.972675</v>
      </c>
      <c r="E89" s="124">
        <f>(G63/E88)</f>
        <v>6265.4297045454541</v>
      </c>
      <c r="F89" s="30"/>
      <c r="G89" s="37"/>
    </row>
    <row r="90" spans="1:7" ht="15.6" customHeight="1" x14ac:dyDescent="0.25">
      <c r="A90" s="16"/>
      <c r="B90" s="21" t="s">
        <v>57</v>
      </c>
      <c r="C90" s="15"/>
      <c r="D90" s="15"/>
      <c r="E90" s="15"/>
      <c r="F90" s="15"/>
      <c r="G90" s="38"/>
    </row>
  </sheetData>
  <mergeCells count="9">
    <mergeCell ref="E9:F9"/>
    <mergeCell ref="E14:F14"/>
    <mergeCell ref="E15:F15"/>
    <mergeCell ref="B17:G17"/>
    <mergeCell ref="B87:E87"/>
    <mergeCell ref="B76:C76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2023-01-31T13:40:39Z</dcterms:modified>
</cp:coreProperties>
</file>