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Alstroemeria" sheetId="1" state="hidden" r:id="rId1"/>
    <sheet name="Alstroemeria (Invernadero)" sheetId="2" r:id="rId2"/>
  </sheets>
  <definedNames>
    <definedName name="_xlnm.Print_Area" localSheetId="0">Alstroemeria!$B$10:$G$78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55" i="2"/>
  <c r="F46" i="2" l="1"/>
  <c r="F48" i="2"/>
  <c r="F50" i="2"/>
  <c r="G51" i="2"/>
  <c r="F52" i="2"/>
  <c r="G53" i="2"/>
  <c r="G44" i="2"/>
  <c r="G54" i="2"/>
  <c r="G49" i="2"/>
  <c r="G47" i="2"/>
  <c r="G45" i="2"/>
  <c r="G39" i="2"/>
  <c r="G38" i="2"/>
  <c r="G37" i="2"/>
  <c r="G27" i="2"/>
  <c r="G26" i="2"/>
  <c r="G25" i="2"/>
  <c r="G24" i="2"/>
  <c r="G23" i="2"/>
  <c r="G22" i="2"/>
  <c r="G67" i="2"/>
  <c r="F22" i="1"/>
  <c r="F23" i="1"/>
  <c r="F24" i="1"/>
  <c r="F25" i="1"/>
  <c r="F26" i="1"/>
  <c r="F27" i="1"/>
  <c r="G40" i="2" l="1"/>
  <c r="G28" i="2"/>
  <c r="G57" i="2"/>
  <c r="G44" i="1"/>
  <c r="G57" i="1" s="1"/>
  <c r="G64" i="2" l="1"/>
  <c r="F56" i="1"/>
  <c r="F55" i="1"/>
  <c r="F54" i="1"/>
  <c r="F53" i="1"/>
  <c r="F51" i="1"/>
  <c r="F49" i="1"/>
  <c r="F47" i="1"/>
  <c r="F45" i="1"/>
  <c r="G65" i="2" l="1"/>
  <c r="G66" i="2" s="1"/>
  <c r="G68" i="2" s="1"/>
  <c r="G56" i="1"/>
  <c r="G55" i="1"/>
  <c r="G54" i="1"/>
  <c r="G53" i="1"/>
  <c r="G51" i="1"/>
  <c r="G49" i="1"/>
  <c r="G47" i="1"/>
  <c r="G45" i="1"/>
  <c r="G39" i="1"/>
  <c r="G38" i="1"/>
  <c r="G37" i="1"/>
  <c r="G27" i="1"/>
  <c r="G26" i="1"/>
  <c r="G25" i="1"/>
  <c r="G24" i="1"/>
  <c r="G23" i="1"/>
  <c r="G22" i="1"/>
  <c r="G13" i="1"/>
  <c r="G67" i="1" s="1"/>
  <c r="G40" i="1" l="1"/>
  <c r="G28" i="1"/>
  <c r="G64" i="1" l="1"/>
  <c r="G65" i="1" s="1"/>
  <c r="G66" i="1" s="1"/>
  <c r="G68" i="1" s="1"/>
</calcChain>
</file>

<file path=xl/sharedStrings.xml><?xml version="1.0" encoding="utf-8"?>
<sst xmlns="http://schemas.openxmlformats.org/spreadsheetml/2006/main" count="294" uniqueCount="91">
  <si>
    <t>RUBRO O CULTIVO</t>
  </si>
  <si>
    <t>Alstroemerias</t>
  </si>
  <si>
    <t>VARIEDAD</t>
  </si>
  <si>
    <t>Rebeca</t>
  </si>
  <si>
    <t>FECHA ESTIMADA  PRECIO VENTA</t>
  </si>
  <si>
    <t>Todo el año</t>
  </si>
  <si>
    <t>NIVEL TECNOLÓGICO</t>
  </si>
  <si>
    <t>MEDIO</t>
  </si>
  <si>
    <t>PRECIO ESPERADO ($/vara)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</si>
  <si>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</si>
  <si>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</si>
  <si>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</si>
  <si>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</si>
  <si>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</si>
  <si>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</si>
  <si>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</si>
  <si>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</si>
  <si>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</si>
  <si>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</si>
  <si>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</si>
  <si>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</si>
  <si>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</si>
  <si>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Labores</t>
  </si>
  <si>
    <t>Unidad</t>
  </si>
  <si>
    <t>N° Jornadas</t>
  </si>
  <si>
    <t xml:space="preserve"> Precio Unitario ($) </t>
  </si>
  <si>
    <t xml:space="preserve"> Sub Total ($) </t>
  </si>
  <si>
    <t>Aplicación de pesticidas</t>
  </si>
  <si>
    <t>JH</t>
  </si>
  <si>
    <t>Enero - Diciembre</t>
  </si>
  <si>
    <t>Aplicación de fertilizantes</t>
  </si>
  <si>
    <t>Control de malezas</t>
  </si>
  <si>
    <t>Labores de manejo en general</t>
  </si>
  <si>
    <t>Riegos</t>
  </si>
  <si>
    <t>Cosecha, selección, embalaje</t>
  </si>
  <si>
    <t>Subtotal Jornadas Hombre</t>
  </si>
  <si>
    <t>JORNADAS ANIMAL</t>
  </si>
  <si>
    <t>Época (Mes)</t>
  </si>
  <si>
    <t>Subtotal Jornadas Animal</t>
  </si>
  <si>
    <t>MAQUINARIA</t>
  </si>
  <si>
    <t>Tiler</t>
  </si>
  <si>
    <t>Encamador</t>
  </si>
  <si>
    <t>Rotovator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</si>
  <si>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</si>
  <si>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</si>
  <si>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</si>
  <si>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</si>
  <si>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</si>
  <si>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</si>
  <si>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</si>
  <si>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Enero-Diciembre</t>
  </si>
  <si>
    <t>Fungicida</t>
  </si>
  <si>
    <t>Phyton 27</t>
  </si>
  <si>
    <t>Lt</t>
  </si>
  <si>
    <t>Insecticida</t>
  </si>
  <si>
    <t>Karate zeon</t>
  </si>
  <si>
    <t>Acaricida</t>
  </si>
  <si>
    <t>Vertimec</t>
  </si>
  <si>
    <t>FERTILIZANTES</t>
  </si>
  <si>
    <t>Nitrato de Calcio</t>
  </si>
  <si>
    <t>Kg.</t>
  </si>
  <si>
    <t>Sulfato de Magnesio</t>
  </si>
  <si>
    <t>Acido Fosforico</t>
  </si>
  <si>
    <t>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</si>
  <si>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</si>
  <si>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</si>
  <si>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</si>
  <si>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</si>
  <si>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</si>
  <si>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</si>
  <si>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</si>
  <si>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</si>
  <si>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</si>
  <si>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</si>
  <si>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</si>
  <si>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</si>
  <si>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</si>
  <si>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</si>
  <si>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</si>
  <si>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</si>
  <si>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</si>
  <si>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7. Costo total aplicado a 47 naves por 1 has.</t>
  </si>
  <si>
    <t>Nitrato de Potasio</t>
  </si>
  <si>
    <t>Sequia, heladas invernales</t>
  </si>
  <si>
    <t>Compra de agua</t>
  </si>
  <si>
    <t>m³</t>
  </si>
  <si>
    <t>Diciembre-Mayo</t>
  </si>
  <si>
    <t>RENDIMIENTO (Unidades/ha)</t>
  </si>
  <si>
    <t>MANO DE OBRA</t>
  </si>
  <si>
    <t xml:space="preserve"> 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</si>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</sst>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.00_-;\-&quot;$&quot;\ * #,##0.00_-;_-&quot;$&quot;\ * &quot;-&quot;??_-;_-@_-"/>
    <numFmt numFmtId="165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891D"/>
        <bgColor indexed="64"/>
      </patternFill>
    </fill>
    <fill>
      <patternFill patternType="solid">
        <fgColor rgb="FF4CB3B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/>
    </xf>
    <xf numFmtId="49" fontId="9" fillId="3" borderId="13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left" vertical="center"/>
    </xf>
    <xf numFmtId="49" fontId="9" fillId="5" borderId="15" xfId="0" applyNumberFormat="1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165" fontId="14" fillId="3" borderId="14" xfId="2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2" fillId="6" borderId="19" xfId="0" applyFont="1" applyFill="1" applyBorder="1" applyAlignment="1">
      <alignment horizontal="right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right" vertical="center" wrapText="1"/>
    </xf>
    <xf numFmtId="49" fontId="14" fillId="3" borderId="4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/>
    <xf numFmtId="0" fontId="15" fillId="6" borderId="4" xfId="0" applyFont="1" applyFill="1" applyBorder="1" applyAlignment="1">
      <alignment horizontal="center"/>
    </xf>
    <xf numFmtId="49" fontId="16" fillId="6" borderId="4" xfId="0" applyNumberFormat="1" applyFont="1" applyFill="1" applyBorder="1" applyAlignment="1">
      <alignment horizontal="center"/>
    </xf>
    <xf numFmtId="3" fontId="16" fillId="6" borderId="4" xfId="0" applyNumberFormat="1" applyFont="1" applyFill="1" applyBorder="1" applyAlignment="1">
      <alignment horizontal="center"/>
    </xf>
    <xf numFmtId="49" fontId="14" fillId="3" borderId="21" xfId="0" applyNumberFormat="1" applyFont="1" applyFill="1" applyBorder="1" applyAlignment="1">
      <alignment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right" vertical="center"/>
    </xf>
    <xf numFmtId="0" fontId="14" fillId="3" borderId="21" xfId="0" applyFont="1" applyFill="1" applyBorder="1" applyAlignment="1">
      <alignment vertical="center"/>
    </xf>
    <xf numFmtId="3" fontId="14" fillId="3" borderId="21" xfId="0" applyNumberFormat="1" applyFont="1" applyFill="1" applyBorder="1" applyAlignment="1">
      <alignment horizontal="center" vertical="center"/>
    </xf>
    <xf numFmtId="49" fontId="9" fillId="5" borderId="22" xfId="0" applyNumberFormat="1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49" fontId="9" fillId="3" borderId="24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17" fillId="5" borderId="26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0" fontId="9" fillId="8" borderId="12" xfId="0" applyFont="1" applyFill="1" applyBorder="1" applyAlignment="1">
      <alignment vertical="center"/>
    </xf>
    <xf numFmtId="3" fontId="5" fillId="7" borderId="3" xfId="0" applyNumberFormat="1" applyFont="1" applyFill="1" applyBorder="1" applyAlignment="1">
      <alignment vertical="center"/>
    </xf>
    <xf numFmtId="165" fontId="5" fillId="8" borderId="3" xfId="2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11" fillId="3" borderId="1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0" fillId="3" borderId="14" xfId="0" applyNumberFormat="1" applyFont="1" applyFill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CB3B0"/>
      <color rgb="FFFF891D"/>
      <color rgb="FF948A54"/>
      <color rgb="FF31869B"/>
      <color rgb="FF9CB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93357" y="7176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42</xdr:row>
      <xdr:rowOff>43401</xdr:rowOff>
    </xdr:from>
    <xdr:ext cx="192120" cy="291016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61737" y="71147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6</xdr:col>
      <xdr:colOff>1215390</xdr:colOff>
      <xdr:row>8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38100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42</xdr:row>
      <xdr:rowOff>43401</xdr:rowOff>
    </xdr:from>
    <xdr:ext cx="192120" cy="291016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54217" y="86768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38100</xdr:colOff>
      <xdr:row>1</xdr:row>
      <xdr:rowOff>83820</xdr:rowOff>
    </xdr:from>
    <xdr:to>
      <xdr:col>7</xdr:col>
      <xdr:colOff>3810</xdr:colOff>
      <xdr:row>7</xdr:row>
      <xdr:rowOff>123524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274320"/>
          <a:ext cx="7082790" cy="118270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8738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865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79"/>
  <sheetViews>
    <sheetView workbookViewId="0">
      <selection activeCell="J34" sqref="J34"/>
    </sheetView>
  </sheetViews>
  <sheetFormatPr baseColWidth="10" defaultColWidth="11.42578125" defaultRowHeight="15" customHeight="1" x14ac:dyDescent="0.25"/>
  <cols>
    <col min="1" max="1" width="3.28515625" style="1" customWidth="1"/>
    <col min="2" max="2" width="32.7109375" style="1" customWidth="1"/>
    <col min="3" max="3" width="13.28515625" style="1" customWidth="1"/>
    <col min="4" max="4" width="10.42578125" style="1" customWidth="1"/>
    <col min="5" max="5" width="16.42578125" style="1" customWidth="1"/>
    <col min="6" max="6" width="13.7109375" style="1" customWidth="1"/>
    <col min="7" max="7" width="17.7109375" style="1" customWidth="1"/>
    <col min="8" max="256" width="11.42578125" style="1"/>
    <col min="257" max="257" width="3.28515625" style="1" customWidth="1"/>
    <col min="258" max="258" width="21.28515625" style="1" customWidth="1"/>
    <col min="259" max="259" width="20.7109375" style="1" bestFit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28515625" style="1" customWidth="1"/>
    <col min="514" max="514" width="21.28515625" style="1" customWidth="1"/>
    <col min="515" max="515" width="20.7109375" style="1" bestFit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28515625" style="1" customWidth="1"/>
    <col min="770" max="770" width="21.28515625" style="1" customWidth="1"/>
    <col min="771" max="771" width="20.7109375" style="1" bestFit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28515625" style="1" customWidth="1"/>
    <col min="1026" max="1026" width="21.28515625" style="1" customWidth="1"/>
    <col min="1027" max="1027" width="20.7109375" style="1" bestFit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28515625" style="1" customWidth="1"/>
    <col min="1282" max="1282" width="21.28515625" style="1" customWidth="1"/>
    <col min="1283" max="1283" width="20.7109375" style="1" bestFit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28515625" style="1" customWidth="1"/>
    <col min="1538" max="1538" width="21.28515625" style="1" customWidth="1"/>
    <col min="1539" max="1539" width="20.7109375" style="1" bestFit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28515625" style="1" customWidth="1"/>
    <col min="1794" max="1794" width="21.28515625" style="1" customWidth="1"/>
    <col min="1795" max="1795" width="20.7109375" style="1" bestFit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28515625" style="1" customWidth="1"/>
    <col min="2050" max="2050" width="21.28515625" style="1" customWidth="1"/>
    <col min="2051" max="2051" width="20.7109375" style="1" bestFit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28515625" style="1" customWidth="1"/>
    <col min="2306" max="2306" width="21.28515625" style="1" customWidth="1"/>
    <col min="2307" max="2307" width="20.7109375" style="1" bestFit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28515625" style="1" customWidth="1"/>
    <col min="2562" max="2562" width="21.28515625" style="1" customWidth="1"/>
    <col min="2563" max="2563" width="20.7109375" style="1" bestFit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28515625" style="1" customWidth="1"/>
    <col min="2818" max="2818" width="21.28515625" style="1" customWidth="1"/>
    <col min="2819" max="2819" width="20.7109375" style="1" bestFit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28515625" style="1" customWidth="1"/>
    <col min="3074" max="3074" width="21.28515625" style="1" customWidth="1"/>
    <col min="3075" max="3075" width="20.7109375" style="1" bestFit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28515625" style="1" customWidth="1"/>
    <col min="3330" max="3330" width="21.28515625" style="1" customWidth="1"/>
    <col min="3331" max="3331" width="20.7109375" style="1" bestFit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28515625" style="1" customWidth="1"/>
    <col min="3586" max="3586" width="21.28515625" style="1" customWidth="1"/>
    <col min="3587" max="3587" width="20.7109375" style="1" bestFit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28515625" style="1" customWidth="1"/>
    <col min="3842" max="3842" width="21.28515625" style="1" customWidth="1"/>
    <col min="3843" max="3843" width="20.7109375" style="1" bestFit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28515625" style="1" customWidth="1"/>
    <col min="4098" max="4098" width="21.28515625" style="1" customWidth="1"/>
    <col min="4099" max="4099" width="20.7109375" style="1" bestFit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28515625" style="1" customWidth="1"/>
    <col min="4354" max="4354" width="21.28515625" style="1" customWidth="1"/>
    <col min="4355" max="4355" width="20.7109375" style="1" bestFit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28515625" style="1" customWidth="1"/>
    <col min="4610" max="4610" width="21.28515625" style="1" customWidth="1"/>
    <col min="4611" max="4611" width="20.7109375" style="1" bestFit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28515625" style="1" customWidth="1"/>
    <col min="4866" max="4866" width="21.28515625" style="1" customWidth="1"/>
    <col min="4867" max="4867" width="20.7109375" style="1" bestFit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28515625" style="1" customWidth="1"/>
    <col min="5122" max="5122" width="21.28515625" style="1" customWidth="1"/>
    <col min="5123" max="5123" width="20.7109375" style="1" bestFit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28515625" style="1" customWidth="1"/>
    <col min="5378" max="5378" width="21.28515625" style="1" customWidth="1"/>
    <col min="5379" max="5379" width="20.7109375" style="1" bestFit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28515625" style="1" customWidth="1"/>
    <col min="5634" max="5634" width="21.28515625" style="1" customWidth="1"/>
    <col min="5635" max="5635" width="20.7109375" style="1" bestFit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28515625" style="1" customWidth="1"/>
    <col min="5890" max="5890" width="21.28515625" style="1" customWidth="1"/>
    <col min="5891" max="5891" width="20.7109375" style="1" bestFit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28515625" style="1" customWidth="1"/>
    <col min="6146" max="6146" width="21.28515625" style="1" customWidth="1"/>
    <col min="6147" max="6147" width="20.7109375" style="1" bestFit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28515625" style="1" customWidth="1"/>
    <col min="6402" max="6402" width="21.28515625" style="1" customWidth="1"/>
    <col min="6403" max="6403" width="20.7109375" style="1" bestFit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28515625" style="1" customWidth="1"/>
    <col min="6658" max="6658" width="21.28515625" style="1" customWidth="1"/>
    <col min="6659" max="6659" width="20.7109375" style="1" bestFit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28515625" style="1" customWidth="1"/>
    <col min="6914" max="6914" width="21.28515625" style="1" customWidth="1"/>
    <col min="6915" max="6915" width="20.7109375" style="1" bestFit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28515625" style="1" customWidth="1"/>
    <col min="7170" max="7170" width="21.28515625" style="1" customWidth="1"/>
    <col min="7171" max="7171" width="20.7109375" style="1" bestFit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28515625" style="1" customWidth="1"/>
    <col min="7426" max="7426" width="21.28515625" style="1" customWidth="1"/>
    <col min="7427" max="7427" width="20.7109375" style="1" bestFit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28515625" style="1" customWidth="1"/>
    <col min="7682" max="7682" width="21.28515625" style="1" customWidth="1"/>
    <col min="7683" max="7683" width="20.7109375" style="1" bestFit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28515625" style="1" customWidth="1"/>
    <col min="7938" max="7938" width="21.28515625" style="1" customWidth="1"/>
    <col min="7939" max="7939" width="20.7109375" style="1" bestFit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28515625" style="1" customWidth="1"/>
    <col min="8194" max="8194" width="21.28515625" style="1" customWidth="1"/>
    <col min="8195" max="8195" width="20.7109375" style="1" bestFit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28515625" style="1" customWidth="1"/>
    <col min="8450" max="8450" width="21.28515625" style="1" customWidth="1"/>
    <col min="8451" max="8451" width="20.7109375" style="1" bestFit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28515625" style="1" customWidth="1"/>
    <col min="8706" max="8706" width="21.28515625" style="1" customWidth="1"/>
    <col min="8707" max="8707" width="20.7109375" style="1" bestFit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28515625" style="1" customWidth="1"/>
    <col min="8962" max="8962" width="21.28515625" style="1" customWidth="1"/>
    <col min="8963" max="8963" width="20.7109375" style="1" bestFit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28515625" style="1" customWidth="1"/>
    <col min="9218" max="9218" width="21.28515625" style="1" customWidth="1"/>
    <col min="9219" max="9219" width="20.7109375" style="1" bestFit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28515625" style="1" customWidth="1"/>
    <col min="9474" max="9474" width="21.28515625" style="1" customWidth="1"/>
    <col min="9475" max="9475" width="20.7109375" style="1" bestFit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28515625" style="1" customWidth="1"/>
    <col min="9730" max="9730" width="21.28515625" style="1" customWidth="1"/>
    <col min="9731" max="9731" width="20.7109375" style="1" bestFit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28515625" style="1" customWidth="1"/>
    <col min="9986" max="9986" width="21.28515625" style="1" customWidth="1"/>
    <col min="9987" max="9987" width="20.7109375" style="1" bestFit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28515625" style="1" customWidth="1"/>
    <col min="10242" max="10242" width="21.28515625" style="1" customWidth="1"/>
    <col min="10243" max="10243" width="20.7109375" style="1" bestFit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28515625" style="1" customWidth="1"/>
    <col min="10498" max="10498" width="21.28515625" style="1" customWidth="1"/>
    <col min="10499" max="10499" width="20.7109375" style="1" bestFit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28515625" style="1" customWidth="1"/>
    <col min="10754" max="10754" width="21.28515625" style="1" customWidth="1"/>
    <col min="10755" max="10755" width="20.7109375" style="1" bestFit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28515625" style="1" customWidth="1"/>
    <col min="11010" max="11010" width="21.28515625" style="1" customWidth="1"/>
    <col min="11011" max="11011" width="20.7109375" style="1" bestFit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28515625" style="1" customWidth="1"/>
    <col min="11266" max="11266" width="21.28515625" style="1" customWidth="1"/>
    <col min="11267" max="11267" width="20.7109375" style="1" bestFit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28515625" style="1" customWidth="1"/>
    <col min="11522" max="11522" width="21.28515625" style="1" customWidth="1"/>
    <col min="11523" max="11523" width="20.7109375" style="1" bestFit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28515625" style="1" customWidth="1"/>
    <col min="11778" max="11778" width="21.28515625" style="1" customWidth="1"/>
    <col min="11779" max="11779" width="20.7109375" style="1" bestFit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28515625" style="1" customWidth="1"/>
    <col min="12034" max="12034" width="21.28515625" style="1" customWidth="1"/>
    <col min="12035" max="12035" width="20.7109375" style="1" bestFit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28515625" style="1" customWidth="1"/>
    <col min="12290" max="12290" width="21.28515625" style="1" customWidth="1"/>
    <col min="12291" max="12291" width="20.7109375" style="1" bestFit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28515625" style="1" customWidth="1"/>
    <col min="12546" max="12546" width="21.28515625" style="1" customWidth="1"/>
    <col min="12547" max="12547" width="20.7109375" style="1" bestFit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28515625" style="1" customWidth="1"/>
    <col min="12802" max="12802" width="21.28515625" style="1" customWidth="1"/>
    <col min="12803" max="12803" width="20.7109375" style="1" bestFit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28515625" style="1" customWidth="1"/>
    <col min="13058" max="13058" width="21.28515625" style="1" customWidth="1"/>
    <col min="13059" max="13059" width="20.7109375" style="1" bestFit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28515625" style="1" customWidth="1"/>
    <col min="13314" max="13314" width="21.28515625" style="1" customWidth="1"/>
    <col min="13315" max="13315" width="20.7109375" style="1" bestFit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28515625" style="1" customWidth="1"/>
    <col min="13570" max="13570" width="21.28515625" style="1" customWidth="1"/>
    <col min="13571" max="13571" width="20.7109375" style="1" bestFit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28515625" style="1" customWidth="1"/>
    <col min="13826" max="13826" width="21.28515625" style="1" customWidth="1"/>
    <col min="13827" max="13827" width="20.7109375" style="1" bestFit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28515625" style="1" customWidth="1"/>
    <col min="14082" max="14082" width="21.28515625" style="1" customWidth="1"/>
    <col min="14083" max="14083" width="20.7109375" style="1" bestFit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28515625" style="1" customWidth="1"/>
    <col min="14338" max="14338" width="21.28515625" style="1" customWidth="1"/>
    <col min="14339" max="14339" width="20.7109375" style="1" bestFit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28515625" style="1" customWidth="1"/>
    <col min="14594" max="14594" width="21.28515625" style="1" customWidth="1"/>
    <col min="14595" max="14595" width="20.7109375" style="1" bestFit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28515625" style="1" customWidth="1"/>
    <col min="14850" max="14850" width="21.28515625" style="1" customWidth="1"/>
    <col min="14851" max="14851" width="20.7109375" style="1" bestFit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28515625" style="1" customWidth="1"/>
    <col min="15106" max="15106" width="21.28515625" style="1" customWidth="1"/>
    <col min="15107" max="15107" width="20.7109375" style="1" bestFit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28515625" style="1" customWidth="1"/>
    <col min="15362" max="15362" width="21.28515625" style="1" customWidth="1"/>
    <col min="15363" max="15363" width="20.7109375" style="1" bestFit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28515625" style="1" customWidth="1"/>
    <col min="15618" max="15618" width="21.28515625" style="1" customWidth="1"/>
    <col min="15619" max="15619" width="20.7109375" style="1" bestFit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28515625" style="1" customWidth="1"/>
    <col min="15874" max="15874" width="21.28515625" style="1" customWidth="1"/>
    <col min="15875" max="15875" width="20.7109375" style="1" bestFit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28515625" style="1" customWidth="1"/>
    <col min="16130" max="16130" width="21.28515625" style="1" customWidth="1"/>
    <col min="16131" max="16131" width="20.7109375" style="1" bestFit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8" spans="2:8" ht="15" customHeight="1" x14ac:dyDescent="0.25">
      <c r="B8" s="104"/>
      <c r="C8" s="104"/>
      <c r="D8" s="104"/>
      <c r="E8" s="104"/>
      <c r="F8" s="104"/>
      <c r="G8" s="104"/>
    </row>
    <row r="9" spans="2:8" ht="15" customHeight="1" x14ac:dyDescent="0.2">
      <c r="B9" s="7"/>
      <c r="C9" s="7"/>
      <c r="D9" s="8"/>
      <c r="E9" s="105" t="s">
        <v>87</v>
      </c>
      <c r="F9" s="106"/>
      <c r="G9" s="43">
        <v>75</v>
      </c>
      <c r="H9" s="3"/>
    </row>
    <row r="10" spans="2:8" ht="15" customHeight="1" x14ac:dyDescent="0.2">
      <c r="B10" s="42" t="s">
        <v>0</v>
      </c>
      <c r="C10" s="16" t="s">
        <v>1</v>
      </c>
      <c r="D10" s="8"/>
      <c r="E10" s="105" t="s">
        <v>87</v>
      </c>
      <c r="F10" s="106"/>
      <c r="G10" s="43">
        <v>750000</v>
      </c>
    </row>
    <row r="11" spans="2:8" ht="25.15" customHeight="1" x14ac:dyDescent="0.25">
      <c r="B11" s="27" t="s">
        <v>2</v>
      </c>
      <c r="C11" s="36" t="s">
        <v>3</v>
      </c>
      <c r="D11" s="8"/>
      <c r="E11" s="107" t="s">
        <v>4</v>
      </c>
      <c r="F11" s="108"/>
      <c r="G11" s="39" t="s">
        <v>5</v>
      </c>
    </row>
    <row r="12" spans="2:8" ht="15" customHeight="1" x14ac:dyDescent="0.25">
      <c r="B12" s="27" t="s">
        <v>6</v>
      </c>
      <c r="C12" s="16" t="s">
        <v>7</v>
      </c>
      <c r="D12" s="8"/>
      <c r="E12" s="107" t="s">
        <v>8</v>
      </c>
      <c r="F12" s="108"/>
      <c r="G12" s="39">
        <v>50</v>
      </c>
    </row>
    <row r="13" spans="2:8" ht="15" customHeight="1" x14ac:dyDescent="0.25">
      <c r="B13" s="27" t="s">
        <v>9</v>
      </c>
      <c r="C13" s="16" t="s">
        <v>10</v>
      </c>
      <c r="D13" s="8"/>
      <c r="E13" s="98" t="s">
        <v>11</v>
      </c>
      <c r="F13" s="99"/>
      <c r="G13" s="41">
        <f>+G10*G12</f>
        <v>37500000</v>
      </c>
    </row>
    <row r="14" spans="2:8" ht="15" customHeight="1" x14ac:dyDescent="0.25">
      <c r="B14" s="27" t="s">
        <v>12</v>
      </c>
      <c r="C14" s="16" t="s">
        <v>13</v>
      </c>
      <c r="D14" s="8"/>
      <c r="E14" s="98" t="s">
        <v>14</v>
      </c>
      <c r="F14" s="99"/>
      <c r="G14" s="40" t="s">
        <v>15</v>
      </c>
    </row>
    <row r="15" spans="2:8" ht="15" customHeight="1" x14ac:dyDescent="0.25">
      <c r="B15" s="27" t="s">
        <v>16</v>
      </c>
      <c r="C15" s="16" t="s">
        <v>17</v>
      </c>
      <c r="D15" s="8"/>
      <c r="E15" s="98" t="s">
        <v>18</v>
      </c>
      <c r="F15" s="99"/>
      <c r="G15" s="39" t="s">
        <v>5</v>
      </c>
    </row>
    <row r="16" spans="2:8" ht="24" x14ac:dyDescent="0.25">
      <c r="B16" s="27" t="s">
        <v>19</v>
      </c>
      <c r="C16" s="37">
        <v>44602</v>
      </c>
      <c r="D16" s="8"/>
      <c r="E16" s="100" t="s">
        <v>20</v>
      </c>
      <c r="F16" s="101"/>
      <c r="G16" s="38" t="s">
        <v>83</v>
      </c>
    </row>
    <row r="17" spans="2:9" ht="15" customHeight="1" x14ac:dyDescent="0.25">
      <c r="B17" s="9"/>
      <c r="C17" s="8"/>
      <c r="D17" s="8"/>
      <c r="E17" s="8"/>
      <c r="F17" s="8"/>
      <c r="G17" s="10"/>
    </row>
    <row r="18" spans="2:9" ht="15" customHeight="1" x14ac:dyDescent="0.25">
      <c r="B18" s="102" t="s">
        <v>21</v>
      </c>
      <c r="C18" s="103"/>
      <c r="D18" s="103"/>
      <c r="E18" s="103"/>
      <c r="F18" s="103"/>
      <c r="G18" s="103"/>
    </row>
    <row r="19" spans="2:9" ht="15" customHeight="1" x14ac:dyDescent="0.25">
      <c r="B19" s="7"/>
      <c r="C19" s="11"/>
      <c r="D19" s="11"/>
      <c r="E19" s="12"/>
      <c r="F19" s="13"/>
      <c r="G19" s="14"/>
    </row>
    <row r="20" spans="2:9" ht="15" customHeight="1" x14ac:dyDescent="0.25">
      <c r="B20" s="44" t="s">
        <v>88</v>
      </c>
      <c r="C20" s="45"/>
      <c r="D20" s="46"/>
      <c r="E20" s="46"/>
      <c r="F20" s="46"/>
      <c r="G20" s="47"/>
    </row>
    <row r="21" spans="2:9" ht="26.25" customHeight="1" x14ac:dyDescent="0.25">
      <c r="B21" s="48" t="s">
        <v>22</v>
      </c>
      <c r="C21" s="48" t="s">
        <v>23</v>
      </c>
      <c r="D21" s="48" t="s">
        <v>24</v>
      </c>
      <c r="E21" s="48" t="s">
        <v>37</v>
      </c>
      <c r="F21" s="48" t="s">
        <v>25</v>
      </c>
      <c r="G21" s="48" t="s">
        <v>26</v>
      </c>
    </row>
    <row r="22" spans="2:9" ht="15" customHeight="1" x14ac:dyDescent="0.25">
      <c r="B22" s="28" t="s">
        <v>27</v>
      </c>
      <c r="C22" s="16" t="s">
        <v>28</v>
      </c>
      <c r="D22" s="26">
        <v>32</v>
      </c>
      <c r="E22" s="16" t="s">
        <v>29</v>
      </c>
      <c r="F22" s="29">
        <f>(18000+(18000*0.06))*1.1</f>
        <v>20988</v>
      </c>
      <c r="G22" s="29">
        <f t="shared" ref="G22:G27" si="0">+F22*D22</f>
        <v>671616</v>
      </c>
    </row>
    <row r="23" spans="2:9" ht="15" customHeight="1" x14ac:dyDescent="0.25">
      <c r="B23" s="28" t="s">
        <v>30</v>
      </c>
      <c r="C23" s="16" t="s">
        <v>28</v>
      </c>
      <c r="D23" s="26">
        <v>32</v>
      </c>
      <c r="E23" s="16" t="s">
        <v>29</v>
      </c>
      <c r="F23" s="29">
        <f t="shared" ref="F23:F27" si="1">(18000+(18000*0.06))*1.1</f>
        <v>20988</v>
      </c>
      <c r="G23" s="29">
        <f t="shared" si="0"/>
        <v>671616</v>
      </c>
    </row>
    <row r="24" spans="2:9" ht="15" customHeight="1" x14ac:dyDescent="0.25">
      <c r="B24" s="28" t="s">
        <v>31</v>
      </c>
      <c r="C24" s="16" t="s">
        <v>28</v>
      </c>
      <c r="D24" s="26">
        <v>22</v>
      </c>
      <c r="E24" s="16" t="s">
        <v>29</v>
      </c>
      <c r="F24" s="29">
        <f t="shared" si="1"/>
        <v>20988</v>
      </c>
      <c r="G24" s="29">
        <f t="shared" si="0"/>
        <v>461736</v>
      </c>
    </row>
    <row r="25" spans="2:9" ht="15" customHeight="1" x14ac:dyDescent="0.25">
      <c r="B25" s="28" t="s">
        <v>32</v>
      </c>
      <c r="C25" s="16" t="s">
        <v>28</v>
      </c>
      <c r="D25" s="26">
        <v>360</v>
      </c>
      <c r="E25" s="16" t="s">
        <v>29</v>
      </c>
      <c r="F25" s="29">
        <f t="shared" si="1"/>
        <v>20988</v>
      </c>
      <c r="G25" s="29">
        <f t="shared" si="0"/>
        <v>7555680</v>
      </c>
      <c r="I25" s="5"/>
    </row>
    <row r="26" spans="2:9" ht="15" customHeight="1" x14ac:dyDescent="0.25">
      <c r="B26" s="28" t="s">
        <v>33</v>
      </c>
      <c r="C26" s="16" t="s">
        <v>28</v>
      </c>
      <c r="D26" s="26">
        <v>150</v>
      </c>
      <c r="E26" s="16" t="s">
        <v>29</v>
      </c>
      <c r="F26" s="29">
        <f t="shared" si="1"/>
        <v>20988</v>
      </c>
      <c r="G26" s="29">
        <f t="shared" si="0"/>
        <v>3148200</v>
      </c>
      <c r="I26" s="5"/>
    </row>
    <row r="27" spans="2:9" ht="15" customHeight="1" x14ac:dyDescent="0.25">
      <c r="B27" s="28" t="s">
        <v>34</v>
      </c>
      <c r="C27" s="16" t="s">
        <v>28</v>
      </c>
      <c r="D27" s="26">
        <v>240</v>
      </c>
      <c r="E27" s="16" t="s">
        <v>29</v>
      </c>
      <c r="F27" s="29">
        <f t="shared" si="1"/>
        <v>20988</v>
      </c>
      <c r="G27" s="29">
        <f t="shared" si="0"/>
        <v>5037120</v>
      </c>
      <c r="I27" s="5"/>
    </row>
    <row r="28" spans="2:9" ht="15" customHeight="1" x14ac:dyDescent="0.25">
      <c r="B28" s="51" t="s">
        <v>35</v>
      </c>
      <c r="C28" s="49"/>
      <c r="D28" s="49"/>
      <c r="E28" s="49"/>
      <c r="F28" s="50"/>
      <c r="G28" s="52">
        <f>SUM(G22:G27)</f>
        <v>17545968</v>
      </c>
    </row>
    <row r="29" spans="2:9" ht="15" customHeight="1" x14ac:dyDescent="0.25">
      <c r="B29" s="15"/>
      <c r="C29" s="7"/>
      <c r="D29" s="7"/>
      <c r="E29" s="7"/>
      <c r="F29" s="7"/>
      <c r="G29" s="7"/>
    </row>
    <row r="30" spans="2:9" ht="15" customHeight="1" x14ac:dyDescent="0.25">
      <c r="B30" s="53" t="s">
        <v>36</v>
      </c>
      <c r="C30" s="54"/>
      <c r="D30" s="55"/>
      <c r="E30" s="55"/>
      <c r="F30" s="56"/>
      <c r="G30" s="57"/>
    </row>
    <row r="31" spans="2:9" ht="27" customHeight="1" x14ac:dyDescent="0.25">
      <c r="B31" s="58" t="s">
        <v>22</v>
      </c>
      <c r="C31" s="59" t="s">
        <v>23</v>
      </c>
      <c r="D31" s="59" t="s">
        <v>24</v>
      </c>
      <c r="E31" s="58" t="s">
        <v>89</v>
      </c>
      <c r="F31" s="59" t="s">
        <v>25</v>
      </c>
      <c r="G31" s="58" t="s">
        <v>26</v>
      </c>
    </row>
    <row r="32" spans="2:9" ht="15" customHeight="1" x14ac:dyDescent="0.25">
      <c r="B32" s="60"/>
      <c r="C32" s="61" t="s">
        <v>89</v>
      </c>
      <c r="D32" s="61" t="s">
        <v>89</v>
      </c>
      <c r="E32" s="61" t="s">
        <v>89</v>
      </c>
      <c r="F32" s="62" t="s">
        <v>89</v>
      </c>
      <c r="G32" s="63"/>
    </row>
    <row r="33" spans="1:9" ht="15" customHeight="1" x14ac:dyDescent="0.25">
      <c r="B33" s="64" t="s">
        <v>38</v>
      </c>
      <c r="C33" s="65"/>
      <c r="D33" s="65"/>
      <c r="E33" s="65"/>
      <c r="F33" s="66"/>
      <c r="G33" s="67"/>
    </row>
    <row r="34" spans="1:9" ht="15" customHeight="1" x14ac:dyDescent="0.25">
      <c r="B34" s="7"/>
      <c r="C34" s="7"/>
      <c r="D34" s="7"/>
      <c r="E34" s="7"/>
      <c r="F34" s="7"/>
      <c r="G34" s="7"/>
    </row>
    <row r="35" spans="1:9" ht="15" customHeight="1" x14ac:dyDescent="0.25">
      <c r="B35" s="53" t="s">
        <v>39</v>
      </c>
      <c r="C35" s="54"/>
      <c r="D35" s="55"/>
      <c r="E35" s="55"/>
      <c r="F35" s="56"/>
      <c r="G35" s="57"/>
    </row>
    <row r="36" spans="1:9" ht="23.25" customHeight="1" x14ac:dyDescent="0.25">
      <c r="B36" s="68" t="s">
        <v>22</v>
      </c>
      <c r="C36" s="68" t="s">
        <v>23</v>
      </c>
      <c r="D36" s="68" t="s">
        <v>24</v>
      </c>
      <c r="E36" s="68" t="s">
        <v>37</v>
      </c>
      <c r="F36" s="69" t="s">
        <v>25</v>
      </c>
      <c r="G36" s="68" t="s">
        <v>26</v>
      </c>
    </row>
    <row r="37" spans="1:9" ht="15" customHeight="1" x14ac:dyDescent="0.25">
      <c r="B37" s="28" t="s">
        <v>40</v>
      </c>
      <c r="C37" s="16" t="s">
        <v>90</v>
      </c>
      <c r="D37" s="16">
        <v>2</v>
      </c>
      <c r="E37" s="16" t="s">
        <v>29</v>
      </c>
      <c r="F37" s="29">
        <v>176000</v>
      </c>
      <c r="G37" s="29">
        <f>+F37*D37</f>
        <v>352000</v>
      </c>
      <c r="I37" s="4"/>
    </row>
    <row r="38" spans="1:9" ht="15" customHeight="1" x14ac:dyDescent="0.25">
      <c r="B38" s="28" t="s">
        <v>41</v>
      </c>
      <c r="C38" s="16" t="s">
        <v>90</v>
      </c>
      <c r="D38" s="16">
        <v>2</v>
      </c>
      <c r="E38" s="16" t="s">
        <v>29</v>
      </c>
      <c r="F38" s="29">
        <v>176000</v>
      </c>
      <c r="G38" s="29">
        <f>+F38*D38</f>
        <v>352000</v>
      </c>
    </row>
    <row r="39" spans="1:9" ht="15" customHeight="1" x14ac:dyDescent="0.25">
      <c r="B39" s="28" t="s">
        <v>42</v>
      </c>
      <c r="C39" s="16" t="s">
        <v>90</v>
      </c>
      <c r="D39" s="16">
        <v>2</v>
      </c>
      <c r="E39" s="16" t="s">
        <v>29</v>
      </c>
      <c r="F39" s="29">
        <v>176000</v>
      </c>
      <c r="G39" s="29">
        <f>+F39*D39</f>
        <v>352000</v>
      </c>
    </row>
    <row r="40" spans="1:9" ht="15" customHeight="1" x14ac:dyDescent="0.25">
      <c r="A40" s="2"/>
      <c r="B40" s="70" t="s">
        <v>43</v>
      </c>
      <c r="C40" s="70"/>
      <c r="D40" s="70"/>
      <c r="E40" s="70"/>
      <c r="F40" s="70"/>
      <c r="G40" s="52">
        <f>SUM(G37:G39)</f>
        <v>1056000</v>
      </c>
      <c r="H40" s="2"/>
    </row>
    <row r="41" spans="1:9" ht="15" customHeight="1" x14ac:dyDescent="0.25">
      <c r="A41" s="2"/>
      <c r="B41" s="8"/>
      <c r="C41" s="8"/>
      <c r="D41" s="8"/>
      <c r="E41" s="8"/>
      <c r="F41" s="8"/>
      <c r="G41" s="8"/>
      <c r="H41" s="2"/>
    </row>
    <row r="42" spans="1:9" ht="15" customHeight="1" x14ac:dyDescent="0.25">
      <c r="B42" s="53" t="s">
        <v>44</v>
      </c>
      <c r="C42" s="54"/>
      <c r="D42" s="55"/>
      <c r="E42" s="55"/>
      <c r="F42" s="56"/>
      <c r="G42" s="57"/>
    </row>
    <row r="43" spans="1:9" ht="24" x14ac:dyDescent="0.25">
      <c r="B43" s="71" t="s">
        <v>45</v>
      </c>
      <c r="C43" s="71" t="s">
        <v>46</v>
      </c>
      <c r="D43" s="71" t="s">
        <v>47</v>
      </c>
      <c r="E43" s="71" t="s">
        <v>37</v>
      </c>
      <c r="F43" s="71" t="s">
        <v>25</v>
      </c>
      <c r="G43" s="72" t="s">
        <v>26</v>
      </c>
    </row>
    <row r="44" spans="1:9" ht="15" customHeight="1" x14ac:dyDescent="0.25">
      <c r="B44" s="28" t="s">
        <v>84</v>
      </c>
      <c r="C44" s="16" t="s">
        <v>85</v>
      </c>
      <c r="D44" s="26">
        <v>480</v>
      </c>
      <c r="E44" s="16" t="s">
        <v>86</v>
      </c>
      <c r="F44" s="29">
        <v>2000</v>
      </c>
      <c r="G44" s="29">
        <f>(D44*F44)</f>
        <v>960000</v>
      </c>
    </row>
    <row r="45" spans="1:9" ht="15" customHeight="1" x14ac:dyDescent="0.25">
      <c r="B45" s="30" t="s">
        <v>48</v>
      </c>
      <c r="C45" s="16" t="s">
        <v>49</v>
      </c>
      <c r="D45" s="31">
        <v>13500</v>
      </c>
      <c r="E45" s="16" t="s">
        <v>50</v>
      </c>
      <c r="F45" s="29">
        <f>(618+(618*0.06))*1.1</f>
        <v>720.58800000000008</v>
      </c>
      <c r="G45" s="29">
        <f>+F45*D45</f>
        <v>9727938.0000000019</v>
      </c>
    </row>
    <row r="46" spans="1:9" ht="15" customHeight="1" x14ac:dyDescent="0.25">
      <c r="B46" s="17" t="s">
        <v>51</v>
      </c>
      <c r="C46" s="23"/>
      <c r="D46" s="18"/>
      <c r="E46" s="23"/>
      <c r="F46" s="32"/>
      <c r="G46" s="32"/>
    </row>
    <row r="47" spans="1:9" ht="15" customHeight="1" x14ac:dyDescent="0.25">
      <c r="B47" s="19" t="s">
        <v>52</v>
      </c>
      <c r="C47" s="16" t="s">
        <v>53</v>
      </c>
      <c r="D47" s="20">
        <v>2</v>
      </c>
      <c r="E47" s="16" t="s">
        <v>50</v>
      </c>
      <c r="F47" s="29">
        <f>(52839+(52839*0.06))*1.1</f>
        <v>61610.273999999998</v>
      </c>
      <c r="G47" s="29">
        <f>D47*F47</f>
        <v>123220.548</v>
      </c>
    </row>
    <row r="48" spans="1:9" ht="15" customHeight="1" x14ac:dyDescent="0.25">
      <c r="B48" s="17" t="s">
        <v>54</v>
      </c>
      <c r="C48" s="33"/>
      <c r="D48" s="21"/>
      <c r="E48" s="33"/>
      <c r="F48" s="34"/>
      <c r="G48" s="34"/>
    </row>
    <row r="49" spans="2:11" ht="15" customHeight="1" x14ac:dyDescent="0.25">
      <c r="B49" s="22" t="s">
        <v>55</v>
      </c>
      <c r="C49" s="23" t="s">
        <v>53</v>
      </c>
      <c r="D49" s="18">
        <v>2.6</v>
      </c>
      <c r="E49" s="16" t="s">
        <v>50</v>
      </c>
      <c r="F49" s="32">
        <f>(58869.1453+(58869*0.06))*1.1</f>
        <v>68641.413830000005</v>
      </c>
      <c r="G49" s="32">
        <f>D49*F49</f>
        <v>178467.67595800001</v>
      </c>
    </row>
    <row r="50" spans="2:11" ht="15" customHeight="1" x14ac:dyDescent="0.25">
      <c r="B50" s="17" t="s">
        <v>56</v>
      </c>
      <c r="C50" s="33"/>
      <c r="D50" s="21"/>
      <c r="E50" s="33"/>
      <c r="F50" s="34"/>
      <c r="G50" s="34"/>
    </row>
    <row r="51" spans="2:11" ht="15" customHeight="1" x14ac:dyDescent="0.25">
      <c r="B51" s="22" t="s">
        <v>57</v>
      </c>
      <c r="C51" s="23" t="s">
        <v>53</v>
      </c>
      <c r="D51" s="18">
        <v>6</v>
      </c>
      <c r="E51" s="16" t="s">
        <v>50</v>
      </c>
      <c r="F51" s="32">
        <f>(27840.5498+(27840*0.06))*1.1</f>
        <v>32462.044780000004</v>
      </c>
      <c r="G51" s="32">
        <f>D51*F51</f>
        <v>194772.26868000004</v>
      </c>
    </row>
    <row r="52" spans="2:11" ht="15" customHeight="1" x14ac:dyDescent="0.25">
      <c r="B52" s="35" t="s">
        <v>58</v>
      </c>
      <c r="C52" s="23"/>
      <c r="D52" s="18"/>
      <c r="E52" s="23"/>
      <c r="F52" s="32"/>
      <c r="G52" s="32"/>
    </row>
    <row r="53" spans="2:11" ht="15" customHeight="1" x14ac:dyDescent="0.25">
      <c r="B53" s="28" t="s">
        <v>59</v>
      </c>
      <c r="C53" s="16" t="s">
        <v>60</v>
      </c>
      <c r="D53" s="20">
        <v>230</v>
      </c>
      <c r="E53" s="16" t="s">
        <v>50</v>
      </c>
      <c r="F53" s="29">
        <f>(412+(412*0.06))*1.1</f>
        <v>480.39200000000005</v>
      </c>
      <c r="G53" s="29">
        <f>F53*D53</f>
        <v>110490.16000000002</v>
      </c>
    </row>
    <row r="54" spans="2:11" ht="15" customHeight="1" x14ac:dyDescent="0.25">
      <c r="B54" s="28" t="s">
        <v>61</v>
      </c>
      <c r="C54" s="16" t="s">
        <v>60</v>
      </c>
      <c r="D54" s="20">
        <v>50</v>
      </c>
      <c r="E54" s="16" t="s">
        <v>50</v>
      </c>
      <c r="F54" s="29">
        <f>(236.9+(237*0.06))*1.1</f>
        <v>276.23200000000003</v>
      </c>
      <c r="G54" s="29">
        <f>F54*D54</f>
        <v>13811.600000000002</v>
      </c>
    </row>
    <row r="55" spans="2:11" ht="15" customHeight="1" x14ac:dyDescent="0.25">
      <c r="B55" s="28" t="s">
        <v>82</v>
      </c>
      <c r="C55" s="16" t="s">
        <v>60</v>
      </c>
      <c r="D55" s="20">
        <v>225</v>
      </c>
      <c r="E55" s="16" t="s">
        <v>50</v>
      </c>
      <c r="F55" s="29">
        <f>(826.06+(826*0.06))*1.1</f>
        <v>963.1819999999999</v>
      </c>
      <c r="G55" s="29">
        <f>F55*D55</f>
        <v>216715.94999999998</v>
      </c>
      <c r="J55" s="6"/>
    </row>
    <row r="56" spans="2:11" ht="15" customHeight="1" x14ac:dyDescent="0.25">
      <c r="B56" s="28" t="s">
        <v>62</v>
      </c>
      <c r="C56" s="16" t="s">
        <v>63</v>
      </c>
      <c r="D56" s="20">
        <v>50</v>
      </c>
      <c r="E56" s="16" t="s">
        <v>50</v>
      </c>
      <c r="F56" s="29">
        <f>(1052.66+(1053*0.06))*1.1</f>
        <v>1227.4240000000002</v>
      </c>
      <c r="G56" s="29">
        <f>F56*D56</f>
        <v>61371.200000000012</v>
      </c>
      <c r="K56" s="6"/>
    </row>
    <row r="57" spans="2:11" ht="15" customHeight="1" x14ac:dyDescent="0.25">
      <c r="B57" s="73" t="s">
        <v>64</v>
      </c>
      <c r="C57" s="74"/>
      <c r="D57" s="74"/>
      <c r="E57" s="74"/>
      <c r="F57" s="75"/>
      <c r="G57" s="52">
        <f>SUM(G44:G56)</f>
        <v>11586787.402638001</v>
      </c>
    </row>
    <row r="58" spans="2:11" ht="15" customHeight="1" x14ac:dyDescent="0.25">
      <c r="B58" s="13"/>
      <c r="C58" s="8"/>
      <c r="D58" s="8"/>
      <c r="E58" s="8"/>
      <c r="F58" s="8"/>
      <c r="G58" s="13"/>
    </row>
    <row r="59" spans="2:11" ht="31.5" customHeight="1" x14ac:dyDescent="0.25">
      <c r="B59" s="53" t="s">
        <v>65</v>
      </c>
      <c r="C59" s="54"/>
      <c r="D59" s="55"/>
      <c r="E59" s="55"/>
      <c r="F59" s="56"/>
      <c r="G59" s="57"/>
    </row>
    <row r="60" spans="2:11" ht="24" x14ac:dyDescent="0.25">
      <c r="B60" s="76" t="s">
        <v>66</v>
      </c>
      <c r="C60" s="71" t="s">
        <v>46</v>
      </c>
      <c r="D60" s="71" t="s">
        <v>47</v>
      </c>
      <c r="E60" s="76" t="s">
        <v>37</v>
      </c>
      <c r="F60" s="71" t="s">
        <v>25</v>
      </c>
      <c r="G60" s="76" t="s">
        <v>26</v>
      </c>
    </row>
    <row r="61" spans="2:11" ht="15" customHeight="1" x14ac:dyDescent="0.25">
      <c r="B61" s="77" t="s">
        <v>89</v>
      </c>
      <c r="C61" s="78" t="s">
        <v>89</v>
      </c>
      <c r="D61" s="78" t="s">
        <v>89</v>
      </c>
      <c r="E61" s="79" t="s">
        <v>89</v>
      </c>
      <c r="F61" s="80" t="s">
        <v>89</v>
      </c>
      <c r="G61" s="80"/>
    </row>
    <row r="62" spans="2:11" ht="15" customHeight="1" x14ac:dyDescent="0.25">
      <c r="B62" s="81" t="s">
        <v>67</v>
      </c>
      <c r="C62" s="82"/>
      <c r="D62" s="82"/>
      <c r="E62" s="83"/>
      <c r="F62" s="84"/>
      <c r="G62" s="85"/>
    </row>
    <row r="63" spans="2:11" ht="15" customHeight="1" x14ac:dyDescent="0.25">
      <c r="B63" s="13"/>
      <c r="C63" s="8"/>
      <c r="D63" s="8"/>
      <c r="E63" s="8"/>
      <c r="F63" s="8"/>
      <c r="G63" s="13"/>
    </row>
    <row r="64" spans="2:11" ht="15" customHeight="1" x14ac:dyDescent="0.25">
      <c r="B64" s="86" t="s">
        <v>68</v>
      </c>
      <c r="C64" s="87"/>
      <c r="D64" s="87"/>
      <c r="E64" s="87"/>
      <c r="F64" s="94"/>
      <c r="G64" s="96">
        <f>+G28+G40+G57</f>
        <v>30188755.402638003</v>
      </c>
    </row>
    <row r="65" spans="2:7" ht="15" customHeight="1" x14ac:dyDescent="0.25">
      <c r="B65" s="88" t="s">
        <v>69</v>
      </c>
      <c r="C65" s="89"/>
      <c r="D65" s="89"/>
      <c r="E65" s="89"/>
      <c r="F65" s="95"/>
      <c r="G65" s="97">
        <f>0.05*G64</f>
        <v>1509437.7701319002</v>
      </c>
    </row>
    <row r="66" spans="2:7" ht="15" customHeight="1" x14ac:dyDescent="0.25">
      <c r="B66" s="90" t="s">
        <v>70</v>
      </c>
      <c r="C66" s="91"/>
      <c r="D66" s="91"/>
      <c r="E66" s="91"/>
      <c r="F66" s="91"/>
      <c r="G66" s="96">
        <f>SUM(G64:G65)</f>
        <v>31698193.172769904</v>
      </c>
    </row>
    <row r="67" spans="2:7" ht="15" customHeight="1" x14ac:dyDescent="0.25">
      <c r="B67" s="88" t="s">
        <v>71</v>
      </c>
      <c r="C67" s="89"/>
      <c r="D67" s="89"/>
      <c r="E67" s="89"/>
      <c r="F67" s="89"/>
      <c r="G67" s="97">
        <f>+G13</f>
        <v>37500000</v>
      </c>
    </row>
    <row r="68" spans="2:7" ht="15" customHeight="1" x14ac:dyDescent="0.25">
      <c r="B68" s="92" t="s">
        <v>72</v>
      </c>
      <c r="C68" s="93"/>
      <c r="D68" s="93"/>
      <c r="E68" s="93"/>
      <c r="F68" s="93"/>
      <c r="G68" s="96">
        <f>+G67-G66</f>
        <v>5801806.8272300959</v>
      </c>
    </row>
    <row r="69" spans="2:7" ht="15" customHeight="1" x14ac:dyDescent="0.25">
      <c r="B69" s="24" t="s">
        <v>73</v>
      </c>
      <c r="C69" s="24"/>
      <c r="D69" s="7"/>
      <c r="E69" s="7"/>
      <c r="F69" s="7"/>
      <c r="G69" s="7"/>
    </row>
    <row r="70" spans="2:7" ht="15" customHeight="1" x14ac:dyDescent="0.25">
      <c r="B70" s="24"/>
      <c r="C70" s="24"/>
      <c r="D70" s="7"/>
      <c r="E70" s="7"/>
      <c r="F70" s="7"/>
      <c r="G70" s="7"/>
    </row>
    <row r="71" spans="2:7" ht="15" customHeight="1" x14ac:dyDescent="0.25">
      <c r="B71" s="25" t="s">
        <v>74</v>
      </c>
      <c r="C71" s="24"/>
      <c r="D71" s="7"/>
      <c r="E71" s="7"/>
      <c r="F71" s="7"/>
      <c r="G71" s="7"/>
    </row>
    <row r="72" spans="2:7" ht="15" customHeight="1" x14ac:dyDescent="0.25">
      <c r="B72" s="24" t="s">
        <v>75</v>
      </c>
      <c r="C72" s="24"/>
      <c r="D72" s="7"/>
      <c r="E72" s="7"/>
      <c r="F72" s="7"/>
      <c r="G72" s="7"/>
    </row>
    <row r="73" spans="2:7" ht="15" customHeight="1" x14ac:dyDescent="0.25">
      <c r="B73" s="24" t="s">
        <v>76</v>
      </c>
      <c r="C73" s="24"/>
      <c r="D73" s="7"/>
      <c r="E73" s="7"/>
      <c r="F73" s="7"/>
      <c r="G73" s="7"/>
    </row>
    <row r="74" spans="2:7" ht="15" customHeight="1" x14ac:dyDescent="0.25">
      <c r="B74" s="24" t="s">
        <v>77</v>
      </c>
      <c r="C74" s="24"/>
      <c r="D74" s="7"/>
      <c r="E74" s="7"/>
      <c r="F74" s="7"/>
      <c r="G74" s="7"/>
    </row>
    <row r="75" spans="2:7" ht="15" customHeight="1" x14ac:dyDescent="0.25">
      <c r="B75" s="24" t="s">
        <v>78</v>
      </c>
      <c r="C75" s="24"/>
      <c r="D75" s="7"/>
      <c r="E75" s="7"/>
      <c r="F75" s="7"/>
      <c r="G75" s="7"/>
    </row>
    <row r="76" spans="2:7" ht="15" customHeight="1" x14ac:dyDescent="0.25">
      <c r="B76" s="24" t="s">
        <v>79</v>
      </c>
      <c r="C76" s="24"/>
      <c r="D76" s="7"/>
      <c r="E76" s="7"/>
      <c r="F76" s="7"/>
      <c r="G76" s="7"/>
    </row>
    <row r="77" spans="2:7" ht="15" customHeight="1" x14ac:dyDescent="0.25">
      <c r="B77" s="24" t="s">
        <v>80</v>
      </c>
      <c r="C77" s="24"/>
      <c r="D77" s="7"/>
      <c r="E77" s="7"/>
      <c r="F77" s="7"/>
      <c r="G77" s="7"/>
    </row>
    <row r="78" spans="2:7" ht="15" customHeight="1" x14ac:dyDescent="0.25">
      <c r="B78" s="7" t="s">
        <v>81</v>
      </c>
      <c r="C78" s="7"/>
      <c r="D78" s="7"/>
      <c r="E78" s="7"/>
      <c r="F78" s="7"/>
      <c r="G78" s="7"/>
    </row>
    <row r="79" spans="2:7" ht="15" customHeight="1" x14ac:dyDescent="0.25">
      <c r="B79" s="7"/>
      <c r="C79" s="7"/>
      <c r="D79" s="7"/>
      <c r="E79" s="7"/>
      <c r="F79" s="7"/>
      <c r="G79" s="7"/>
    </row>
  </sheetData>
  <mergeCells count="10">
    <mergeCell ref="E15:F15"/>
    <mergeCell ref="E16:F16"/>
    <mergeCell ref="B18:G18"/>
    <mergeCell ref="B8:G8"/>
    <mergeCell ref="E10:F10"/>
    <mergeCell ref="E11:F11"/>
    <mergeCell ref="E12:F12"/>
    <mergeCell ref="E13:F13"/>
    <mergeCell ref="E14:F14"/>
    <mergeCell ref="E9:F9"/>
  </mergeCells>
  <pageMargins left="0.70866141732283472" right="0.70866141732283472" top="0.74803149606299213" bottom="0.74803149606299213" header="0.31496062992125984" footer="0.31496062992125984"/>
  <pageSetup paperSize="170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79"/>
  <sheetViews>
    <sheetView tabSelected="1" workbookViewId="0">
      <selection activeCell="M9" sqref="M9"/>
    </sheetView>
  </sheetViews>
  <sheetFormatPr baseColWidth="10" defaultColWidth="11.42578125" defaultRowHeight="15" customHeight="1" x14ac:dyDescent="0.25"/>
  <cols>
    <col min="1" max="1" width="3.28515625" style="1" customWidth="1"/>
    <col min="2" max="2" width="32.7109375" style="1" customWidth="1"/>
    <col min="3" max="3" width="13.28515625" style="1" customWidth="1"/>
    <col min="4" max="4" width="10.42578125" style="1" customWidth="1"/>
    <col min="5" max="5" width="16.42578125" style="1" customWidth="1"/>
    <col min="6" max="6" width="13.7109375" style="1" customWidth="1"/>
    <col min="7" max="7" width="17.7109375" style="1" customWidth="1"/>
    <col min="8" max="256" width="11.42578125" style="1"/>
    <col min="257" max="257" width="3.28515625" style="1" customWidth="1"/>
    <col min="258" max="258" width="21.28515625" style="1" customWidth="1"/>
    <col min="259" max="259" width="20.7109375" style="1" bestFit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28515625" style="1" customWidth="1"/>
    <col min="514" max="514" width="21.28515625" style="1" customWidth="1"/>
    <col min="515" max="515" width="20.7109375" style="1" bestFit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28515625" style="1" customWidth="1"/>
    <col min="770" max="770" width="21.28515625" style="1" customWidth="1"/>
    <col min="771" max="771" width="20.7109375" style="1" bestFit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28515625" style="1" customWidth="1"/>
    <col min="1026" max="1026" width="21.28515625" style="1" customWidth="1"/>
    <col min="1027" max="1027" width="20.7109375" style="1" bestFit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28515625" style="1" customWidth="1"/>
    <col min="1282" max="1282" width="21.28515625" style="1" customWidth="1"/>
    <col min="1283" max="1283" width="20.7109375" style="1" bestFit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28515625" style="1" customWidth="1"/>
    <col min="1538" max="1538" width="21.28515625" style="1" customWidth="1"/>
    <col min="1539" max="1539" width="20.7109375" style="1" bestFit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28515625" style="1" customWidth="1"/>
    <col min="1794" max="1794" width="21.28515625" style="1" customWidth="1"/>
    <col min="1795" max="1795" width="20.7109375" style="1" bestFit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28515625" style="1" customWidth="1"/>
    <col min="2050" max="2050" width="21.28515625" style="1" customWidth="1"/>
    <col min="2051" max="2051" width="20.7109375" style="1" bestFit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28515625" style="1" customWidth="1"/>
    <col min="2306" max="2306" width="21.28515625" style="1" customWidth="1"/>
    <col min="2307" max="2307" width="20.7109375" style="1" bestFit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28515625" style="1" customWidth="1"/>
    <col min="2562" max="2562" width="21.28515625" style="1" customWidth="1"/>
    <col min="2563" max="2563" width="20.7109375" style="1" bestFit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28515625" style="1" customWidth="1"/>
    <col min="2818" max="2818" width="21.28515625" style="1" customWidth="1"/>
    <col min="2819" max="2819" width="20.7109375" style="1" bestFit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28515625" style="1" customWidth="1"/>
    <col min="3074" max="3074" width="21.28515625" style="1" customWidth="1"/>
    <col min="3075" max="3075" width="20.7109375" style="1" bestFit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28515625" style="1" customWidth="1"/>
    <col min="3330" max="3330" width="21.28515625" style="1" customWidth="1"/>
    <col min="3331" max="3331" width="20.7109375" style="1" bestFit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28515625" style="1" customWidth="1"/>
    <col min="3586" max="3586" width="21.28515625" style="1" customWidth="1"/>
    <col min="3587" max="3587" width="20.7109375" style="1" bestFit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28515625" style="1" customWidth="1"/>
    <col min="3842" max="3842" width="21.28515625" style="1" customWidth="1"/>
    <col min="3843" max="3843" width="20.7109375" style="1" bestFit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28515625" style="1" customWidth="1"/>
    <col min="4098" max="4098" width="21.28515625" style="1" customWidth="1"/>
    <col min="4099" max="4099" width="20.7109375" style="1" bestFit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28515625" style="1" customWidth="1"/>
    <col min="4354" max="4354" width="21.28515625" style="1" customWidth="1"/>
    <col min="4355" max="4355" width="20.7109375" style="1" bestFit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28515625" style="1" customWidth="1"/>
    <col min="4610" max="4610" width="21.28515625" style="1" customWidth="1"/>
    <col min="4611" max="4611" width="20.7109375" style="1" bestFit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28515625" style="1" customWidth="1"/>
    <col min="4866" max="4866" width="21.28515625" style="1" customWidth="1"/>
    <col min="4867" max="4867" width="20.7109375" style="1" bestFit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28515625" style="1" customWidth="1"/>
    <col min="5122" max="5122" width="21.28515625" style="1" customWidth="1"/>
    <col min="5123" max="5123" width="20.7109375" style="1" bestFit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28515625" style="1" customWidth="1"/>
    <col min="5378" max="5378" width="21.28515625" style="1" customWidth="1"/>
    <col min="5379" max="5379" width="20.7109375" style="1" bestFit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28515625" style="1" customWidth="1"/>
    <col min="5634" max="5634" width="21.28515625" style="1" customWidth="1"/>
    <col min="5635" max="5635" width="20.7109375" style="1" bestFit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28515625" style="1" customWidth="1"/>
    <col min="5890" max="5890" width="21.28515625" style="1" customWidth="1"/>
    <col min="5891" max="5891" width="20.7109375" style="1" bestFit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28515625" style="1" customWidth="1"/>
    <col min="6146" max="6146" width="21.28515625" style="1" customWidth="1"/>
    <col min="6147" max="6147" width="20.7109375" style="1" bestFit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28515625" style="1" customWidth="1"/>
    <col min="6402" max="6402" width="21.28515625" style="1" customWidth="1"/>
    <col min="6403" max="6403" width="20.7109375" style="1" bestFit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28515625" style="1" customWidth="1"/>
    <col min="6658" max="6658" width="21.28515625" style="1" customWidth="1"/>
    <col min="6659" max="6659" width="20.7109375" style="1" bestFit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28515625" style="1" customWidth="1"/>
    <col min="6914" max="6914" width="21.28515625" style="1" customWidth="1"/>
    <col min="6915" max="6915" width="20.7109375" style="1" bestFit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28515625" style="1" customWidth="1"/>
    <col min="7170" max="7170" width="21.28515625" style="1" customWidth="1"/>
    <col min="7171" max="7171" width="20.7109375" style="1" bestFit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28515625" style="1" customWidth="1"/>
    <col min="7426" max="7426" width="21.28515625" style="1" customWidth="1"/>
    <col min="7427" max="7427" width="20.7109375" style="1" bestFit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28515625" style="1" customWidth="1"/>
    <col min="7682" max="7682" width="21.28515625" style="1" customWidth="1"/>
    <col min="7683" max="7683" width="20.7109375" style="1" bestFit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28515625" style="1" customWidth="1"/>
    <col min="7938" max="7938" width="21.28515625" style="1" customWidth="1"/>
    <col min="7939" max="7939" width="20.7109375" style="1" bestFit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28515625" style="1" customWidth="1"/>
    <col min="8194" max="8194" width="21.28515625" style="1" customWidth="1"/>
    <col min="8195" max="8195" width="20.7109375" style="1" bestFit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28515625" style="1" customWidth="1"/>
    <col min="8450" max="8450" width="21.28515625" style="1" customWidth="1"/>
    <col min="8451" max="8451" width="20.7109375" style="1" bestFit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28515625" style="1" customWidth="1"/>
    <col min="8706" max="8706" width="21.28515625" style="1" customWidth="1"/>
    <col min="8707" max="8707" width="20.7109375" style="1" bestFit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28515625" style="1" customWidth="1"/>
    <col min="8962" max="8962" width="21.28515625" style="1" customWidth="1"/>
    <col min="8963" max="8963" width="20.7109375" style="1" bestFit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28515625" style="1" customWidth="1"/>
    <col min="9218" max="9218" width="21.28515625" style="1" customWidth="1"/>
    <col min="9219" max="9219" width="20.7109375" style="1" bestFit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28515625" style="1" customWidth="1"/>
    <col min="9474" max="9474" width="21.28515625" style="1" customWidth="1"/>
    <col min="9475" max="9475" width="20.7109375" style="1" bestFit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28515625" style="1" customWidth="1"/>
    <col min="9730" max="9730" width="21.28515625" style="1" customWidth="1"/>
    <col min="9731" max="9731" width="20.7109375" style="1" bestFit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28515625" style="1" customWidth="1"/>
    <col min="9986" max="9986" width="21.28515625" style="1" customWidth="1"/>
    <col min="9987" max="9987" width="20.7109375" style="1" bestFit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28515625" style="1" customWidth="1"/>
    <col min="10242" max="10242" width="21.28515625" style="1" customWidth="1"/>
    <col min="10243" max="10243" width="20.7109375" style="1" bestFit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28515625" style="1" customWidth="1"/>
    <col min="10498" max="10498" width="21.28515625" style="1" customWidth="1"/>
    <col min="10499" max="10499" width="20.7109375" style="1" bestFit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28515625" style="1" customWidth="1"/>
    <col min="10754" max="10754" width="21.28515625" style="1" customWidth="1"/>
    <col min="10755" max="10755" width="20.7109375" style="1" bestFit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28515625" style="1" customWidth="1"/>
    <col min="11010" max="11010" width="21.28515625" style="1" customWidth="1"/>
    <col min="11011" max="11011" width="20.7109375" style="1" bestFit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28515625" style="1" customWidth="1"/>
    <col min="11266" max="11266" width="21.28515625" style="1" customWidth="1"/>
    <col min="11267" max="11267" width="20.7109375" style="1" bestFit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28515625" style="1" customWidth="1"/>
    <col min="11522" max="11522" width="21.28515625" style="1" customWidth="1"/>
    <col min="11523" max="11523" width="20.7109375" style="1" bestFit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28515625" style="1" customWidth="1"/>
    <col min="11778" max="11778" width="21.28515625" style="1" customWidth="1"/>
    <col min="11779" max="11779" width="20.7109375" style="1" bestFit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28515625" style="1" customWidth="1"/>
    <col min="12034" max="12034" width="21.28515625" style="1" customWidth="1"/>
    <col min="12035" max="12035" width="20.7109375" style="1" bestFit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28515625" style="1" customWidth="1"/>
    <col min="12290" max="12290" width="21.28515625" style="1" customWidth="1"/>
    <col min="12291" max="12291" width="20.7109375" style="1" bestFit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28515625" style="1" customWidth="1"/>
    <col min="12546" max="12546" width="21.28515625" style="1" customWidth="1"/>
    <col min="12547" max="12547" width="20.7109375" style="1" bestFit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28515625" style="1" customWidth="1"/>
    <col min="12802" max="12802" width="21.28515625" style="1" customWidth="1"/>
    <col min="12803" max="12803" width="20.7109375" style="1" bestFit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28515625" style="1" customWidth="1"/>
    <col min="13058" max="13058" width="21.28515625" style="1" customWidth="1"/>
    <col min="13059" max="13059" width="20.7109375" style="1" bestFit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28515625" style="1" customWidth="1"/>
    <col min="13314" max="13314" width="21.28515625" style="1" customWidth="1"/>
    <col min="13315" max="13315" width="20.7109375" style="1" bestFit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28515625" style="1" customWidth="1"/>
    <col min="13570" max="13570" width="21.28515625" style="1" customWidth="1"/>
    <col min="13571" max="13571" width="20.7109375" style="1" bestFit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28515625" style="1" customWidth="1"/>
    <col min="13826" max="13826" width="21.28515625" style="1" customWidth="1"/>
    <col min="13827" max="13827" width="20.7109375" style="1" bestFit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28515625" style="1" customWidth="1"/>
    <col min="14082" max="14082" width="21.28515625" style="1" customWidth="1"/>
    <col min="14083" max="14083" width="20.7109375" style="1" bestFit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28515625" style="1" customWidth="1"/>
    <col min="14338" max="14338" width="21.28515625" style="1" customWidth="1"/>
    <col min="14339" max="14339" width="20.7109375" style="1" bestFit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28515625" style="1" customWidth="1"/>
    <col min="14594" max="14594" width="21.28515625" style="1" customWidth="1"/>
    <col min="14595" max="14595" width="20.7109375" style="1" bestFit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28515625" style="1" customWidth="1"/>
    <col min="14850" max="14850" width="21.28515625" style="1" customWidth="1"/>
    <col min="14851" max="14851" width="20.7109375" style="1" bestFit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28515625" style="1" customWidth="1"/>
    <col min="15106" max="15106" width="21.28515625" style="1" customWidth="1"/>
    <col min="15107" max="15107" width="20.7109375" style="1" bestFit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28515625" style="1" customWidth="1"/>
    <col min="15362" max="15362" width="21.28515625" style="1" customWidth="1"/>
    <col min="15363" max="15363" width="20.7109375" style="1" bestFit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28515625" style="1" customWidth="1"/>
    <col min="15618" max="15618" width="21.28515625" style="1" customWidth="1"/>
    <col min="15619" max="15619" width="20.7109375" style="1" bestFit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28515625" style="1" customWidth="1"/>
    <col min="15874" max="15874" width="21.28515625" style="1" customWidth="1"/>
    <col min="15875" max="15875" width="20.7109375" style="1" bestFit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28515625" style="1" customWidth="1"/>
    <col min="16130" max="16130" width="21.28515625" style="1" customWidth="1"/>
    <col min="16131" max="16131" width="20.7109375" style="1" bestFit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8" spans="2:8" ht="15" customHeight="1" x14ac:dyDescent="0.25">
      <c r="B8" s="104"/>
      <c r="C8" s="104"/>
      <c r="D8" s="104"/>
      <c r="E8" s="104"/>
      <c r="F8" s="104"/>
      <c r="G8" s="104"/>
    </row>
    <row r="9" spans="2:8" ht="15" customHeight="1" x14ac:dyDescent="0.2">
      <c r="B9" s="7"/>
      <c r="C9" s="7"/>
      <c r="D9" s="8"/>
      <c r="E9" s="105" t="s">
        <v>87</v>
      </c>
      <c r="F9" s="106"/>
      <c r="G9" s="43">
        <v>75</v>
      </c>
      <c r="H9" s="3"/>
    </row>
    <row r="10" spans="2:8" ht="15" customHeight="1" x14ac:dyDescent="0.2">
      <c r="B10" s="42" t="s">
        <v>0</v>
      </c>
      <c r="C10" s="16" t="s">
        <v>1</v>
      </c>
      <c r="D10" s="8"/>
      <c r="E10" s="105" t="s">
        <v>87</v>
      </c>
      <c r="F10" s="106"/>
      <c r="G10" s="43">
        <v>750000</v>
      </c>
    </row>
    <row r="11" spans="2:8" ht="25.15" customHeight="1" x14ac:dyDescent="0.25">
      <c r="B11" s="27" t="s">
        <v>2</v>
      </c>
      <c r="C11" s="36" t="s">
        <v>3</v>
      </c>
      <c r="D11" s="8"/>
      <c r="E11" s="107" t="s">
        <v>4</v>
      </c>
      <c r="F11" s="108"/>
      <c r="G11" s="39" t="s">
        <v>5</v>
      </c>
    </row>
    <row r="12" spans="2:8" ht="15" customHeight="1" x14ac:dyDescent="0.25">
      <c r="B12" s="27" t="s">
        <v>6</v>
      </c>
      <c r="C12" s="16" t="s">
        <v>7</v>
      </c>
      <c r="D12" s="8"/>
      <c r="E12" s="107" t="s">
        <v>8</v>
      </c>
      <c r="F12" s="108"/>
      <c r="G12" s="39">
        <v>70</v>
      </c>
    </row>
    <row r="13" spans="2:8" ht="15" customHeight="1" x14ac:dyDescent="0.25">
      <c r="B13" s="27" t="s">
        <v>9</v>
      </c>
      <c r="C13" s="16" t="s">
        <v>10</v>
      </c>
      <c r="D13" s="8"/>
      <c r="E13" s="98" t="s">
        <v>11</v>
      </c>
      <c r="F13" s="99"/>
      <c r="G13" s="41">
        <v>52500000</v>
      </c>
    </row>
    <row r="14" spans="2:8" ht="15" customHeight="1" x14ac:dyDescent="0.25">
      <c r="B14" s="27" t="s">
        <v>12</v>
      </c>
      <c r="C14" s="16" t="s">
        <v>13</v>
      </c>
      <c r="D14" s="8"/>
      <c r="E14" s="98" t="s">
        <v>14</v>
      </c>
      <c r="F14" s="99"/>
      <c r="G14" s="40" t="s">
        <v>15</v>
      </c>
    </row>
    <row r="15" spans="2:8" ht="15" customHeight="1" x14ac:dyDescent="0.25">
      <c r="B15" s="27" t="s">
        <v>16</v>
      </c>
      <c r="C15" s="16" t="s">
        <v>17</v>
      </c>
      <c r="D15" s="8"/>
      <c r="E15" s="98" t="s">
        <v>18</v>
      </c>
      <c r="F15" s="99"/>
      <c r="G15" s="39" t="s">
        <v>5</v>
      </c>
    </row>
    <row r="16" spans="2:8" ht="24" x14ac:dyDescent="0.25">
      <c r="B16" s="27" t="s">
        <v>19</v>
      </c>
      <c r="C16" s="37">
        <v>45017</v>
      </c>
      <c r="D16" s="8"/>
      <c r="E16" s="100" t="s">
        <v>20</v>
      </c>
      <c r="F16" s="101"/>
      <c r="G16" s="38" t="s">
        <v>83</v>
      </c>
    </row>
    <row r="17" spans="2:9" ht="15" customHeight="1" x14ac:dyDescent="0.25">
      <c r="B17" s="9"/>
      <c r="C17" s="8"/>
      <c r="D17" s="8"/>
      <c r="E17" s="8"/>
      <c r="F17" s="8"/>
      <c r="G17" s="10"/>
    </row>
    <row r="18" spans="2:9" ht="15" customHeight="1" x14ac:dyDescent="0.25">
      <c r="B18" s="102" t="s">
        <v>21</v>
      </c>
      <c r="C18" s="103"/>
      <c r="D18" s="103"/>
      <c r="E18" s="103"/>
      <c r="F18" s="103"/>
      <c r="G18" s="103"/>
    </row>
    <row r="19" spans="2:9" ht="15" customHeight="1" x14ac:dyDescent="0.25">
      <c r="B19" s="7"/>
      <c r="C19" s="11"/>
      <c r="D19" s="11"/>
      <c r="E19" s="12"/>
      <c r="F19" s="13"/>
      <c r="G19" s="14"/>
    </row>
    <row r="20" spans="2:9" ht="15" customHeight="1" x14ac:dyDescent="0.25">
      <c r="B20" s="44" t="s">
        <v>88</v>
      </c>
      <c r="C20" s="45"/>
      <c r="D20" s="46"/>
      <c r="E20" s="46"/>
      <c r="F20" s="46"/>
      <c r="G20" s="47"/>
    </row>
    <row r="21" spans="2:9" ht="26.25" customHeight="1" x14ac:dyDescent="0.25">
      <c r="B21" s="48" t="s">
        <v>22</v>
      </c>
      <c r="C21" s="48" t="s">
        <v>23</v>
      </c>
      <c r="D21" s="48" t="s">
        <v>24</v>
      </c>
      <c r="E21" s="48" t="s">
        <v>37</v>
      </c>
      <c r="F21" s="48" t="s">
        <v>25</v>
      </c>
      <c r="G21" s="48" t="s">
        <v>26</v>
      </c>
    </row>
    <row r="22" spans="2:9" ht="15" customHeight="1" x14ac:dyDescent="0.25">
      <c r="B22" s="28" t="s">
        <v>27</v>
      </c>
      <c r="C22" s="16" t="s">
        <v>28</v>
      </c>
      <c r="D22" s="26">
        <v>32</v>
      </c>
      <c r="E22" s="16" t="s">
        <v>29</v>
      </c>
      <c r="F22" s="29">
        <v>32500</v>
      </c>
      <c r="G22" s="29">
        <f t="shared" ref="G22:G27" si="0">+F22*D22</f>
        <v>1040000</v>
      </c>
    </row>
    <row r="23" spans="2:9" ht="15" customHeight="1" x14ac:dyDescent="0.25">
      <c r="B23" s="28" t="s">
        <v>30</v>
      </c>
      <c r="C23" s="16" t="s">
        <v>28</v>
      </c>
      <c r="D23" s="26">
        <v>32</v>
      </c>
      <c r="E23" s="16" t="s">
        <v>29</v>
      </c>
      <c r="F23" s="29">
        <v>32500</v>
      </c>
      <c r="G23" s="29">
        <f t="shared" si="0"/>
        <v>1040000</v>
      </c>
    </row>
    <row r="24" spans="2:9" ht="15" customHeight="1" x14ac:dyDescent="0.25">
      <c r="B24" s="28" t="s">
        <v>31</v>
      </c>
      <c r="C24" s="16" t="s">
        <v>28</v>
      </c>
      <c r="D24" s="26">
        <v>22</v>
      </c>
      <c r="E24" s="16" t="s">
        <v>29</v>
      </c>
      <c r="F24" s="29">
        <v>32500</v>
      </c>
      <c r="G24" s="29">
        <f t="shared" si="0"/>
        <v>715000</v>
      </c>
    </row>
    <row r="25" spans="2:9" ht="15" customHeight="1" x14ac:dyDescent="0.25">
      <c r="B25" s="28" t="s">
        <v>32</v>
      </c>
      <c r="C25" s="16" t="s">
        <v>28</v>
      </c>
      <c r="D25" s="26">
        <v>360</v>
      </c>
      <c r="E25" s="16" t="s">
        <v>29</v>
      </c>
      <c r="F25" s="29">
        <v>32500</v>
      </c>
      <c r="G25" s="29">
        <f t="shared" si="0"/>
        <v>11700000</v>
      </c>
      <c r="I25" s="5"/>
    </row>
    <row r="26" spans="2:9" ht="15" customHeight="1" x14ac:dyDescent="0.25">
      <c r="B26" s="28" t="s">
        <v>33</v>
      </c>
      <c r="C26" s="16" t="s">
        <v>28</v>
      </c>
      <c r="D26" s="26">
        <v>150</v>
      </c>
      <c r="E26" s="16" t="s">
        <v>29</v>
      </c>
      <c r="F26" s="29">
        <v>32500</v>
      </c>
      <c r="G26" s="29">
        <f t="shared" si="0"/>
        <v>4875000</v>
      </c>
      <c r="I26" s="5"/>
    </row>
    <row r="27" spans="2:9" ht="15" customHeight="1" x14ac:dyDescent="0.25">
      <c r="B27" s="28" t="s">
        <v>34</v>
      </c>
      <c r="C27" s="16" t="s">
        <v>28</v>
      </c>
      <c r="D27" s="26">
        <v>240</v>
      </c>
      <c r="E27" s="16" t="s">
        <v>29</v>
      </c>
      <c r="F27" s="29">
        <v>32500</v>
      </c>
      <c r="G27" s="29">
        <f t="shared" si="0"/>
        <v>7800000</v>
      </c>
      <c r="I27" s="5"/>
    </row>
    <row r="28" spans="2:9" ht="15" customHeight="1" x14ac:dyDescent="0.25">
      <c r="B28" s="51" t="s">
        <v>35</v>
      </c>
      <c r="C28" s="49"/>
      <c r="D28" s="49"/>
      <c r="E28" s="49"/>
      <c r="F28" s="50"/>
      <c r="G28" s="52">
        <f>SUM(G22:G27)</f>
        <v>27170000</v>
      </c>
    </row>
    <row r="29" spans="2:9" ht="15" customHeight="1" x14ac:dyDescent="0.25">
      <c r="B29" s="15"/>
      <c r="C29" s="7"/>
      <c r="D29" s="7"/>
      <c r="E29" s="7"/>
      <c r="F29" s="7"/>
      <c r="G29" s="7"/>
    </row>
    <row r="30" spans="2:9" ht="15" customHeight="1" x14ac:dyDescent="0.25">
      <c r="B30" s="53" t="s">
        <v>36</v>
      </c>
      <c r="C30" s="54"/>
      <c r="D30" s="55"/>
      <c r="E30" s="55"/>
      <c r="F30" s="56"/>
      <c r="G30" s="57"/>
    </row>
    <row r="31" spans="2:9" ht="27" customHeight="1" x14ac:dyDescent="0.25">
      <c r="B31" s="58" t="s">
        <v>22</v>
      </c>
      <c r="C31" s="59" t="s">
        <v>23</v>
      </c>
      <c r="D31" s="59" t="s">
        <v>24</v>
      </c>
      <c r="E31" s="58" t="s">
        <v>89</v>
      </c>
      <c r="F31" s="59" t="s">
        <v>25</v>
      </c>
      <c r="G31" s="58" t="s">
        <v>26</v>
      </c>
    </row>
    <row r="32" spans="2:9" ht="15" customHeight="1" x14ac:dyDescent="0.25">
      <c r="B32" s="60"/>
      <c r="C32" s="61" t="s">
        <v>89</v>
      </c>
      <c r="D32" s="61" t="s">
        <v>89</v>
      </c>
      <c r="E32" s="61" t="s">
        <v>89</v>
      </c>
      <c r="F32" s="62" t="s">
        <v>89</v>
      </c>
      <c r="G32" s="63"/>
    </row>
    <row r="33" spans="1:9" ht="15" customHeight="1" x14ac:dyDescent="0.25">
      <c r="B33" s="64" t="s">
        <v>38</v>
      </c>
      <c r="C33" s="65"/>
      <c r="D33" s="65"/>
      <c r="E33" s="65"/>
      <c r="F33" s="66"/>
      <c r="G33" s="67"/>
    </row>
    <row r="34" spans="1:9" ht="15" customHeight="1" x14ac:dyDescent="0.25">
      <c r="B34" s="7"/>
      <c r="C34" s="7"/>
      <c r="D34" s="7"/>
      <c r="E34" s="7"/>
      <c r="F34" s="7"/>
      <c r="G34" s="7"/>
    </row>
    <row r="35" spans="1:9" ht="15" customHeight="1" x14ac:dyDescent="0.25">
      <c r="B35" s="53" t="s">
        <v>39</v>
      </c>
      <c r="C35" s="54"/>
      <c r="D35" s="55"/>
      <c r="E35" s="55"/>
      <c r="F35" s="56"/>
      <c r="G35" s="57"/>
    </row>
    <row r="36" spans="1:9" ht="23.25" customHeight="1" x14ac:dyDescent="0.25">
      <c r="B36" s="68" t="s">
        <v>22</v>
      </c>
      <c r="C36" s="68" t="s">
        <v>23</v>
      </c>
      <c r="D36" s="68" t="s">
        <v>24</v>
      </c>
      <c r="E36" s="68" t="s">
        <v>37</v>
      </c>
      <c r="F36" s="69" t="s">
        <v>25</v>
      </c>
      <c r="G36" s="68" t="s">
        <v>26</v>
      </c>
    </row>
    <row r="37" spans="1:9" ht="15" customHeight="1" x14ac:dyDescent="0.25">
      <c r="B37" s="28" t="s">
        <v>40</v>
      </c>
      <c r="C37" s="16" t="s">
        <v>90</v>
      </c>
      <c r="D37" s="16">
        <v>2</v>
      </c>
      <c r="E37" s="16" t="s">
        <v>29</v>
      </c>
      <c r="F37" s="29">
        <v>225000</v>
      </c>
      <c r="G37" s="29">
        <f>+F37*D37</f>
        <v>450000</v>
      </c>
      <c r="I37" s="4"/>
    </row>
    <row r="38" spans="1:9" ht="15" customHeight="1" x14ac:dyDescent="0.25">
      <c r="B38" s="28" t="s">
        <v>41</v>
      </c>
      <c r="C38" s="16" t="s">
        <v>90</v>
      </c>
      <c r="D38" s="16">
        <v>2</v>
      </c>
      <c r="E38" s="16" t="s">
        <v>29</v>
      </c>
      <c r="F38" s="29">
        <v>225000</v>
      </c>
      <c r="G38" s="29">
        <f>+F38*D38</f>
        <v>450000</v>
      </c>
    </row>
    <row r="39" spans="1:9" ht="15" customHeight="1" x14ac:dyDescent="0.25">
      <c r="B39" s="28" t="s">
        <v>42</v>
      </c>
      <c r="C39" s="16" t="s">
        <v>90</v>
      </c>
      <c r="D39" s="16">
        <v>2</v>
      </c>
      <c r="E39" s="16" t="s">
        <v>29</v>
      </c>
      <c r="F39" s="29">
        <v>225000</v>
      </c>
      <c r="G39" s="29">
        <f>+F39*D39</f>
        <v>450000</v>
      </c>
    </row>
    <row r="40" spans="1:9" ht="15" customHeight="1" x14ac:dyDescent="0.25">
      <c r="A40" s="2"/>
      <c r="B40" s="70" t="s">
        <v>43</v>
      </c>
      <c r="C40" s="70"/>
      <c r="D40" s="70"/>
      <c r="E40" s="70"/>
      <c r="F40" s="70"/>
      <c r="G40" s="52">
        <f>SUM(G37:G39)</f>
        <v>1350000</v>
      </c>
      <c r="H40" s="2"/>
    </row>
    <row r="41" spans="1:9" ht="15" customHeight="1" x14ac:dyDescent="0.25">
      <c r="A41" s="2"/>
      <c r="B41" s="8"/>
      <c r="C41" s="8"/>
      <c r="D41" s="8"/>
      <c r="E41" s="8"/>
      <c r="F41" s="8"/>
      <c r="G41" s="8"/>
      <c r="H41" s="2"/>
    </row>
    <row r="42" spans="1:9" ht="15" customHeight="1" x14ac:dyDescent="0.25">
      <c r="B42" s="53" t="s">
        <v>44</v>
      </c>
      <c r="C42" s="54"/>
      <c r="D42" s="55"/>
      <c r="E42" s="55"/>
      <c r="F42" s="56"/>
      <c r="G42" s="57"/>
    </row>
    <row r="43" spans="1:9" ht="24" x14ac:dyDescent="0.25">
      <c r="B43" s="71" t="s">
        <v>45</v>
      </c>
      <c r="C43" s="71" t="s">
        <v>46</v>
      </c>
      <c r="D43" s="71" t="s">
        <v>47</v>
      </c>
      <c r="E43" s="71" t="s">
        <v>37</v>
      </c>
      <c r="F43" s="71" t="s">
        <v>25</v>
      </c>
      <c r="G43" s="72" t="s">
        <v>26</v>
      </c>
    </row>
    <row r="44" spans="1:9" ht="15" customHeight="1" x14ac:dyDescent="0.25">
      <c r="B44" s="28" t="s">
        <v>84</v>
      </c>
      <c r="C44" s="16" t="s">
        <v>85</v>
      </c>
      <c r="D44" s="26">
        <v>480</v>
      </c>
      <c r="E44" s="16" t="s">
        <v>86</v>
      </c>
      <c r="F44" s="29">
        <v>2613</v>
      </c>
      <c r="G44" s="29">
        <f>(D44*F44)</f>
        <v>1254240</v>
      </c>
      <c r="I44" s="1">
        <v>1.0449999999999999</v>
      </c>
    </row>
    <row r="45" spans="1:9" ht="15" customHeight="1" x14ac:dyDescent="0.25">
      <c r="B45" s="30" t="s">
        <v>48</v>
      </c>
      <c r="C45" s="16" t="s">
        <v>49</v>
      </c>
      <c r="D45" s="31">
        <v>13500</v>
      </c>
      <c r="E45" s="16" t="s">
        <v>50</v>
      </c>
      <c r="F45" s="29">
        <v>941</v>
      </c>
      <c r="G45" s="29">
        <f>+F45*D45</f>
        <v>12703500</v>
      </c>
    </row>
    <row r="46" spans="1:9" ht="15" customHeight="1" x14ac:dyDescent="0.25">
      <c r="B46" s="17" t="s">
        <v>51</v>
      </c>
      <c r="C46" s="23"/>
      <c r="D46" s="18"/>
      <c r="E46" s="23"/>
      <c r="F46" s="29">
        <f>Alstroemeria!F46*'Alstroemeria (Invernadero)'!$I$44</f>
        <v>0</v>
      </c>
      <c r="G46" s="32"/>
    </row>
    <row r="47" spans="1:9" ht="15" customHeight="1" x14ac:dyDescent="0.25">
      <c r="B47" s="19" t="s">
        <v>52</v>
      </c>
      <c r="C47" s="16" t="s">
        <v>53</v>
      </c>
      <c r="D47" s="20">
        <v>2</v>
      </c>
      <c r="E47" s="16" t="s">
        <v>50</v>
      </c>
      <c r="F47" s="29">
        <v>80479</v>
      </c>
      <c r="G47" s="29">
        <f>D47*F47</f>
        <v>160958</v>
      </c>
    </row>
    <row r="48" spans="1:9" ht="15" customHeight="1" x14ac:dyDescent="0.25">
      <c r="B48" s="17" t="s">
        <v>54</v>
      </c>
      <c r="C48" s="33"/>
      <c r="D48" s="21"/>
      <c r="E48" s="33"/>
      <c r="F48" s="29">
        <f>Alstroemeria!F48*'Alstroemeria (Invernadero)'!$I$44</f>
        <v>0</v>
      </c>
      <c r="G48" s="34"/>
    </row>
    <row r="49" spans="2:11" ht="15" customHeight="1" x14ac:dyDescent="0.25">
      <c r="B49" s="22" t="s">
        <v>55</v>
      </c>
      <c r="C49" s="23" t="s">
        <v>53</v>
      </c>
      <c r="D49" s="18">
        <v>2.6</v>
      </c>
      <c r="E49" s="16" t="s">
        <v>50</v>
      </c>
      <c r="F49" s="29">
        <v>89663</v>
      </c>
      <c r="G49" s="32">
        <f>D49*F49</f>
        <v>233123.80000000002</v>
      </c>
    </row>
    <row r="50" spans="2:11" ht="15" customHeight="1" x14ac:dyDescent="0.25">
      <c r="B50" s="17" t="s">
        <v>56</v>
      </c>
      <c r="C50" s="33"/>
      <c r="D50" s="21"/>
      <c r="E50" s="33"/>
      <c r="F50" s="29">
        <f>Alstroemeria!F50*'Alstroemeria (Invernadero)'!$I$44</f>
        <v>0</v>
      </c>
      <c r="G50" s="34"/>
    </row>
    <row r="51" spans="2:11" ht="15" customHeight="1" x14ac:dyDescent="0.25">
      <c r="B51" s="22" t="s">
        <v>57</v>
      </c>
      <c r="C51" s="23" t="s">
        <v>53</v>
      </c>
      <c r="D51" s="18">
        <v>6</v>
      </c>
      <c r="E51" s="16" t="s">
        <v>50</v>
      </c>
      <c r="F51" s="29">
        <v>42404</v>
      </c>
      <c r="G51" s="32">
        <f>D51*F51</f>
        <v>254424</v>
      </c>
    </row>
    <row r="52" spans="2:11" ht="15" customHeight="1" x14ac:dyDescent="0.25">
      <c r="B52" s="35" t="s">
        <v>58</v>
      </c>
      <c r="C52" s="23"/>
      <c r="D52" s="18"/>
      <c r="E52" s="23"/>
      <c r="F52" s="29">
        <f>Alstroemeria!F52*'Alstroemeria (Invernadero)'!$I$44</f>
        <v>0</v>
      </c>
      <c r="G52" s="32"/>
    </row>
    <row r="53" spans="2:11" ht="15" customHeight="1" x14ac:dyDescent="0.25">
      <c r="B53" s="28" t="s">
        <v>59</v>
      </c>
      <c r="C53" s="16" t="s">
        <v>60</v>
      </c>
      <c r="D53" s="20">
        <v>230</v>
      </c>
      <c r="E53" s="16" t="s">
        <v>50</v>
      </c>
      <c r="F53" s="29">
        <v>628</v>
      </c>
      <c r="G53" s="29">
        <f>F53*D53</f>
        <v>144440</v>
      </c>
    </row>
    <row r="54" spans="2:11" ht="15" customHeight="1" x14ac:dyDescent="0.25">
      <c r="B54" s="28" t="s">
        <v>61</v>
      </c>
      <c r="C54" s="16" t="s">
        <v>60</v>
      </c>
      <c r="D54" s="20">
        <v>50</v>
      </c>
      <c r="E54" s="16" t="s">
        <v>50</v>
      </c>
      <c r="F54" s="29">
        <v>361</v>
      </c>
      <c r="G54" s="29">
        <f>F54*D54</f>
        <v>18050</v>
      </c>
    </row>
    <row r="55" spans="2:11" ht="15" customHeight="1" x14ac:dyDescent="0.25">
      <c r="B55" s="28" t="s">
        <v>82</v>
      </c>
      <c r="C55" s="16" t="s">
        <v>60</v>
      </c>
      <c r="D55" s="20">
        <v>225</v>
      </c>
      <c r="E55" s="16" t="s">
        <v>50</v>
      </c>
      <c r="F55" s="29">
        <v>1259</v>
      </c>
      <c r="G55" s="29">
        <f>F55*D55</f>
        <v>283275</v>
      </c>
      <c r="J55" s="6"/>
    </row>
    <row r="56" spans="2:11" ht="15" customHeight="1" x14ac:dyDescent="0.25">
      <c r="B56" s="28" t="s">
        <v>62</v>
      </c>
      <c r="C56" s="16" t="s">
        <v>63</v>
      </c>
      <c r="D56" s="20">
        <v>50</v>
      </c>
      <c r="E56" s="16" t="s">
        <v>50</v>
      </c>
      <c r="F56" s="29">
        <v>1604</v>
      </c>
      <c r="G56" s="29">
        <f>F56*D56</f>
        <v>80200</v>
      </c>
      <c r="K56" s="6"/>
    </row>
    <row r="57" spans="2:11" ht="15" customHeight="1" x14ac:dyDescent="0.25">
      <c r="B57" s="73" t="s">
        <v>64</v>
      </c>
      <c r="C57" s="74"/>
      <c r="D57" s="74"/>
      <c r="E57" s="74"/>
      <c r="F57" s="75"/>
      <c r="G57" s="52">
        <f>SUM(G44:G56)</f>
        <v>15132210.800000001</v>
      </c>
    </row>
    <row r="58" spans="2:11" ht="15" customHeight="1" x14ac:dyDescent="0.25">
      <c r="B58" s="13"/>
      <c r="C58" s="8"/>
      <c r="D58" s="8"/>
      <c r="E58" s="8"/>
      <c r="F58" s="8"/>
      <c r="G58" s="13"/>
    </row>
    <row r="59" spans="2:11" ht="31.5" customHeight="1" x14ac:dyDescent="0.25">
      <c r="B59" s="53" t="s">
        <v>65</v>
      </c>
      <c r="C59" s="54"/>
      <c r="D59" s="55"/>
      <c r="E59" s="55"/>
      <c r="F59" s="56"/>
      <c r="G59" s="57"/>
    </row>
    <row r="60" spans="2:11" ht="24" x14ac:dyDescent="0.25">
      <c r="B60" s="76" t="s">
        <v>66</v>
      </c>
      <c r="C60" s="71" t="s">
        <v>46</v>
      </c>
      <c r="D60" s="71" t="s">
        <v>47</v>
      </c>
      <c r="E60" s="76" t="s">
        <v>37</v>
      </c>
      <c r="F60" s="71" t="s">
        <v>25</v>
      </c>
      <c r="G60" s="76" t="s">
        <v>26</v>
      </c>
    </row>
    <row r="61" spans="2:11" ht="15" customHeight="1" x14ac:dyDescent="0.25">
      <c r="B61" s="77" t="s">
        <v>89</v>
      </c>
      <c r="C61" s="78" t="s">
        <v>89</v>
      </c>
      <c r="D61" s="78" t="s">
        <v>89</v>
      </c>
      <c r="E61" s="79" t="s">
        <v>89</v>
      </c>
      <c r="F61" s="80" t="s">
        <v>89</v>
      </c>
      <c r="G61" s="80"/>
    </row>
    <row r="62" spans="2:11" ht="15" customHeight="1" x14ac:dyDescent="0.25">
      <c r="B62" s="81" t="s">
        <v>67</v>
      </c>
      <c r="C62" s="82"/>
      <c r="D62" s="82"/>
      <c r="E62" s="83"/>
      <c r="F62" s="84"/>
      <c r="G62" s="85"/>
    </row>
    <row r="63" spans="2:11" ht="15" customHeight="1" x14ac:dyDescent="0.25">
      <c r="B63" s="13"/>
      <c r="C63" s="8"/>
      <c r="D63" s="8"/>
      <c r="E63" s="8"/>
      <c r="F63" s="8"/>
      <c r="G63" s="13"/>
    </row>
    <row r="64" spans="2:11" ht="15" customHeight="1" x14ac:dyDescent="0.25">
      <c r="B64" s="86" t="s">
        <v>68</v>
      </c>
      <c r="C64" s="87"/>
      <c r="D64" s="87"/>
      <c r="E64" s="87"/>
      <c r="F64" s="94"/>
      <c r="G64" s="96">
        <f>+G28+G40+G57</f>
        <v>43652210.799999997</v>
      </c>
    </row>
    <row r="65" spans="2:7" ht="15" customHeight="1" x14ac:dyDescent="0.25">
      <c r="B65" s="88" t="s">
        <v>69</v>
      </c>
      <c r="C65" s="89"/>
      <c r="D65" s="89"/>
      <c r="E65" s="89"/>
      <c r="F65" s="95"/>
      <c r="G65" s="97">
        <f>0.05*G64</f>
        <v>2182610.54</v>
      </c>
    </row>
    <row r="66" spans="2:7" ht="15" customHeight="1" x14ac:dyDescent="0.25">
      <c r="B66" s="90" t="s">
        <v>70</v>
      </c>
      <c r="C66" s="91"/>
      <c r="D66" s="91"/>
      <c r="E66" s="91"/>
      <c r="F66" s="91"/>
      <c r="G66" s="96">
        <f>SUM(G64:G65)</f>
        <v>45834821.339999996</v>
      </c>
    </row>
    <row r="67" spans="2:7" ht="15" customHeight="1" x14ac:dyDescent="0.25">
      <c r="B67" s="88" t="s">
        <v>71</v>
      </c>
      <c r="C67" s="89"/>
      <c r="D67" s="89"/>
      <c r="E67" s="89"/>
      <c r="F67" s="89"/>
      <c r="G67" s="97">
        <f>+G13</f>
        <v>52500000</v>
      </c>
    </row>
    <row r="68" spans="2:7" ht="15" customHeight="1" x14ac:dyDescent="0.25">
      <c r="B68" s="92" t="s">
        <v>72</v>
      </c>
      <c r="C68" s="93"/>
      <c r="D68" s="93"/>
      <c r="E68" s="93"/>
      <c r="F68" s="93"/>
      <c r="G68" s="96">
        <f>+G67-G66</f>
        <v>6665178.6600000039</v>
      </c>
    </row>
    <row r="69" spans="2:7" ht="15" customHeight="1" x14ac:dyDescent="0.25">
      <c r="B69" s="24" t="s">
        <v>73</v>
      </c>
      <c r="C69" s="24"/>
      <c r="D69" s="7"/>
      <c r="E69" s="7"/>
      <c r="F69" s="7"/>
      <c r="G69" s="7"/>
    </row>
    <row r="70" spans="2:7" ht="15" customHeight="1" x14ac:dyDescent="0.25">
      <c r="B70" s="24"/>
      <c r="C70" s="24"/>
      <c r="D70" s="7"/>
      <c r="E70" s="7"/>
      <c r="F70" s="7"/>
      <c r="G70" s="7"/>
    </row>
    <row r="71" spans="2:7" ht="15" customHeight="1" x14ac:dyDescent="0.25">
      <c r="B71" s="25" t="s">
        <v>74</v>
      </c>
      <c r="C71" s="24"/>
      <c r="D71" s="7"/>
      <c r="E71" s="7"/>
      <c r="F71" s="7"/>
      <c r="G71" s="7"/>
    </row>
    <row r="72" spans="2:7" ht="15" customHeight="1" x14ac:dyDescent="0.25">
      <c r="B72" s="24" t="s">
        <v>75</v>
      </c>
      <c r="C72" s="24"/>
      <c r="D72" s="7"/>
      <c r="E72" s="7"/>
      <c r="F72" s="7"/>
      <c r="G72" s="7"/>
    </row>
    <row r="73" spans="2:7" ht="15" customHeight="1" x14ac:dyDescent="0.25">
      <c r="B73" s="24" t="s">
        <v>76</v>
      </c>
      <c r="C73" s="24"/>
      <c r="D73" s="7"/>
      <c r="E73" s="7"/>
      <c r="F73" s="7"/>
      <c r="G73" s="7"/>
    </row>
    <row r="74" spans="2:7" ht="15" customHeight="1" x14ac:dyDescent="0.25">
      <c r="B74" s="24" t="s">
        <v>77</v>
      </c>
      <c r="C74" s="24"/>
      <c r="D74" s="7"/>
      <c r="E74" s="7"/>
      <c r="F74" s="7"/>
      <c r="G74" s="7"/>
    </row>
    <row r="75" spans="2:7" ht="15" customHeight="1" x14ac:dyDescent="0.25">
      <c r="B75" s="24" t="s">
        <v>78</v>
      </c>
      <c r="C75" s="24"/>
      <c r="D75" s="7"/>
      <c r="E75" s="7"/>
      <c r="F75" s="7"/>
      <c r="G75" s="7"/>
    </row>
    <row r="76" spans="2:7" ht="15" customHeight="1" x14ac:dyDescent="0.25">
      <c r="B76" s="24" t="s">
        <v>79</v>
      </c>
      <c r="C76" s="24"/>
      <c r="D76" s="7"/>
      <c r="E76" s="7"/>
      <c r="F76" s="7"/>
      <c r="G76" s="7"/>
    </row>
    <row r="77" spans="2:7" ht="15" customHeight="1" x14ac:dyDescent="0.25">
      <c r="B77" s="24" t="s">
        <v>80</v>
      </c>
      <c r="C77" s="24"/>
      <c r="D77" s="7"/>
      <c r="E77" s="7"/>
      <c r="F77" s="7"/>
      <c r="G77" s="7"/>
    </row>
    <row r="78" spans="2:7" ht="15" customHeight="1" x14ac:dyDescent="0.25">
      <c r="B78" s="7" t="s">
        <v>81</v>
      </c>
      <c r="C78" s="7"/>
      <c r="D78" s="7"/>
      <c r="E78" s="7"/>
      <c r="F78" s="7"/>
      <c r="G78" s="7"/>
    </row>
    <row r="79" spans="2:7" ht="15" customHeight="1" x14ac:dyDescent="0.25">
      <c r="B79" s="7"/>
      <c r="C79" s="7"/>
      <c r="D79" s="7"/>
      <c r="E79" s="7"/>
      <c r="F79" s="7"/>
      <c r="G79" s="7"/>
    </row>
  </sheetData>
  <mergeCells count="10">
    <mergeCell ref="E14:F14"/>
    <mergeCell ref="E15:F15"/>
    <mergeCell ref="E16:F16"/>
    <mergeCell ref="B18:G18"/>
    <mergeCell ref="B8:G8"/>
    <mergeCell ref="E9:F9"/>
    <mergeCell ref="E10:F10"/>
    <mergeCell ref="E11:F11"/>
    <mergeCell ref="E12:F12"/>
    <mergeCell ref="E13:F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D04CA9-1474-417E-9D92-AEDF3B00E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820CFF-02C7-418F-BBC6-66B30582B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75BB65-2D6F-409B-A3E0-B3F30A07C09C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c5dbce2d-49dc-4afe-a5b0-d7fb7a901161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030f0af-99cb-42f1-88fc-acec733311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Alstroemeria</vt:lpstr>
      <vt:lpstr>Alstroemeria (Invernadero)</vt:lpstr>
      <vt:lpstr>Alstroemeria!Área_de_impresión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2019-03-20T19:07:21Z</cp:lastPrinted>
  <dcterms:created xsi:type="dcterms:W3CDTF">2017-03-13T15:57:41Z</dcterms:created>
  <dcterms:modified xsi:type="dcterms:W3CDTF">2023-05-03T14:34:06Z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