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Apicola" sheetId="1" r:id="rId1"/>
  </sheets>
  <definedNames>
    <definedName name="_xlnm.Print_Area" localSheetId="0">Apicola!$A$1:$G$82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3" i="1"/>
  <c r="F42" i="1"/>
  <c r="F41" i="1"/>
  <c r="F40" i="1"/>
  <c r="F39" i="1"/>
  <c r="F38" i="1"/>
  <c r="F36" i="1"/>
  <c r="F21" i="1" l="1"/>
  <c r="G27" i="1" l="1"/>
  <c r="G37" i="1"/>
  <c r="G38" i="1"/>
  <c r="G39" i="1"/>
  <c r="G40" i="1"/>
  <c r="G41" i="1"/>
  <c r="G42" i="1"/>
  <c r="G43" i="1"/>
  <c r="G36" i="1"/>
  <c r="G48" i="1" l="1"/>
  <c r="G49" i="1" s="1"/>
  <c r="C72" i="1" s="1"/>
  <c r="G31" i="1"/>
  <c r="G21" i="1"/>
  <c r="G12" i="1"/>
  <c r="G54" i="1" s="1"/>
  <c r="G22" i="1" l="1"/>
  <c r="C68" i="1" s="1"/>
  <c r="G44" i="1"/>
  <c r="C71" i="1" s="1"/>
  <c r="G32" i="1"/>
  <c r="C70" i="1" s="1"/>
  <c r="G51" i="1" l="1"/>
  <c r="G52" i="1" s="1"/>
  <c r="G53" i="1" l="1"/>
  <c r="D79" i="1" s="1"/>
  <c r="C73" i="1"/>
  <c r="E79" i="1" l="1"/>
  <c r="C79" i="1"/>
  <c r="G55" i="1"/>
  <c r="C74" i="1"/>
  <c r="D71" i="1" l="1"/>
  <c r="D70" i="1"/>
  <c r="D72" i="1"/>
  <c r="D68" i="1"/>
  <c r="D73" i="1"/>
  <c r="D74" i="1" l="1"/>
</calcChain>
</file>

<file path=xl/sharedStrings.xml><?xml version="1.0" encoding="utf-8"?>
<sst xmlns="http://schemas.openxmlformats.org/spreadsheetml/2006/main" count="126" uniqueCount="94">
  <si>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</si>
  <si>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</si>
  <si>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</si>
  <si>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</si>
  <si>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</si>
  <si>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</si>
  <si>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</si>
  <si>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</si>
  <si>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</si>
  <si>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</si>
  <si>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</si>
  <si>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</si>
  <si>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</si>
  <si>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</si>
  <si>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</si>
  <si>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</si>
  <si>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</si>
  <si>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</si>
  <si>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</si>
  <si>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</si>
  <si>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</si>
  <si>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</si>
  <si>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</si>
  <si>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</si>
  <si>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</si>
  <si>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</si>
  <si>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</si>
  <si>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</si>
  <si>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</si>
  <si>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</si>
  <si>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</si>
  <si>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</si>
  <si>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</si>
  <si>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</si>
  <si>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</si>
  <si>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</si>
  <si>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</si>
  <si>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</si>
  <si>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</si>
  <si>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</si>
  <si>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</si>
  <si>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</si>
  <si>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</si>
  <si>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</si>
  <si>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</si>
  <si>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</si>
  <si>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</si>
  <si>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</si>
  <si>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</si>
  <si>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</si>
  <si>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</si>
  <si>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</si>
  <si>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</si>
  <si>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</si>
  <si>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</si>
  <si>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</si>
  <si>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</si>
  <si>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</si>
  <si>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</si>
  <si>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</si>
  <si>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APICOLA</t>
  </si>
  <si>
    <t>RENDIMIENTO (Kg/colmena)</t>
  </si>
  <si>
    <t>MESTIZAJE CARNICA-ITALIANA</t>
  </si>
  <si>
    <t>Bio Bio</t>
  </si>
  <si>
    <t xml:space="preserve">Santa Barbara </t>
  </si>
  <si>
    <t>SANTA BARBARA-MULCHEN-QUILACO</t>
  </si>
  <si>
    <t>Local/Export</t>
  </si>
  <si>
    <t xml:space="preserve">Enfermedades </t>
  </si>
  <si>
    <t>Labores varias</t>
  </si>
  <si>
    <t>Cosecha -Maquila 5% del Rendimiento</t>
  </si>
  <si>
    <t>Enero-Diciembre</t>
  </si>
  <si>
    <t>Azucar Flor-Levadura Cerveza</t>
  </si>
  <si>
    <t>Azúcar granulada</t>
  </si>
  <si>
    <t>Control Nosema (Fumagilina)</t>
  </si>
  <si>
    <t>Gr.</t>
  </si>
  <si>
    <t>Control varroa (Aluen cap)</t>
  </si>
  <si>
    <t>Un</t>
  </si>
  <si>
    <t>Reposicion reina</t>
  </si>
  <si>
    <t>Sanitización (desinfección material)</t>
  </si>
  <si>
    <t>Cera</t>
  </si>
  <si>
    <t>Reposicion materiales</t>
  </si>
  <si>
    <t>Agosto-Sept.</t>
  </si>
  <si>
    <t>Mayo-Agosto</t>
  </si>
  <si>
    <t>Marzo-Sept.</t>
  </si>
  <si>
    <t>Febrero-Agosto</t>
  </si>
  <si>
    <t>Traslados</t>
  </si>
  <si>
    <t>Enero - Diciembre</t>
  </si>
  <si>
    <t>Diciembre - Febrero</t>
  </si>
  <si>
    <t>ESCENARIOS COSTO UNITARIO  ($/Kg)</t>
  </si>
  <si>
    <t>Dic</t>
  </si>
  <si>
    <t>PRECIO ESPERADO ($/kg)</t>
  </si>
  <si>
    <t>Rendimiento (kg/Colmena)</t>
  </si>
  <si>
    <t>Costo unitario ($/kg) (*)</t>
  </si>
  <si>
    <t>Marzo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</si>
</sst>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98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left" vertical="top" wrapText="1"/>
    </xf>
    <xf numFmtId="14" fontId="4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/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1" fillId="2" borderId="10" xfId="0" applyNumberFormat="1" applyFont="1" applyFill="1" applyBorder="1" applyAlignment="1">
      <alignment vertical="center"/>
    </xf>
    <xf numFmtId="0" fontId="14" fillId="9" borderId="2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8" fillId="3" borderId="2" xfId="0" applyNumberFormat="1" applyFont="1" applyFill="1" applyBorder="1" applyAlignment="1">
      <alignment vertical="center" wrapText="1"/>
    </xf>
    <xf numFmtId="0" fontId="19" fillId="10" borderId="2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164" fontId="18" fillId="6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wrapText="1"/>
    </xf>
    <xf numFmtId="49" fontId="17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819150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162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80"/>
  <sheetViews>
    <sheetView showGridLines="0" tabSelected="1" workbookViewId="0">
      <selection sqref="A1:G82"/>
    </sheetView>
  </sheetViews>
  <sheetFormatPr baseColWidth="10" defaultColWidth="10.85546875" defaultRowHeight="11.25" customHeight="1" x14ac:dyDescent="0.25"/>
  <cols>
    <col min="1" max="1" width="5.7109375" style="15" customWidth="1"/>
    <col min="2" max="2" width="25.85546875" style="13" customWidth="1"/>
    <col min="3" max="3" width="19.42578125" style="13" customWidth="1"/>
    <col min="4" max="4" width="9.42578125" style="13" customWidth="1"/>
    <col min="5" max="5" width="14.42578125" style="13" customWidth="1"/>
    <col min="6" max="6" width="11" style="13" customWidth="1"/>
    <col min="7" max="7" width="12.42578125" style="13" customWidth="1"/>
    <col min="8" max="255" width="10.85546875" style="13" customWidth="1"/>
    <col min="256" max="16384" width="10.85546875" style="15"/>
  </cols>
  <sheetData>
    <row r="1" spans="2:7" ht="15" customHeight="1" x14ac:dyDescent="0.25">
      <c r="B1" s="14"/>
      <c r="C1" s="14"/>
      <c r="D1" s="14"/>
      <c r="E1" s="14"/>
      <c r="F1" s="14"/>
      <c r="G1" s="14"/>
    </row>
    <row r="2" spans="2:7" ht="15" customHeight="1" x14ac:dyDescent="0.25">
      <c r="B2" s="14"/>
      <c r="C2" s="14"/>
      <c r="D2" s="14"/>
      <c r="E2" s="14"/>
      <c r="F2" s="14"/>
      <c r="G2" s="14"/>
    </row>
    <row r="3" spans="2:7" ht="15" customHeight="1" x14ac:dyDescent="0.25">
      <c r="B3" s="14"/>
      <c r="C3" s="14"/>
      <c r="D3" s="14"/>
      <c r="E3" s="14"/>
      <c r="F3" s="14"/>
      <c r="G3" s="14"/>
    </row>
    <row r="4" spans="2:7" ht="15" customHeight="1" x14ac:dyDescent="0.25">
      <c r="B4" s="14"/>
      <c r="C4" s="14"/>
      <c r="D4" s="14"/>
      <c r="E4" s="14"/>
      <c r="F4" s="14"/>
      <c r="G4" s="14"/>
    </row>
    <row r="5" spans="2:7" ht="15" customHeight="1" x14ac:dyDescent="0.25">
      <c r="B5" s="14"/>
      <c r="C5" s="14"/>
      <c r="D5" s="14"/>
      <c r="E5" s="14"/>
      <c r="F5" s="14"/>
      <c r="G5" s="14"/>
    </row>
    <row r="6" spans="2:7" ht="15" customHeight="1" x14ac:dyDescent="0.25">
      <c r="B6" s="14"/>
      <c r="C6" s="14"/>
      <c r="D6" s="14"/>
      <c r="E6" s="14"/>
      <c r="F6" s="14"/>
      <c r="G6" s="14"/>
    </row>
    <row r="7" spans="2:7" ht="15" customHeight="1" x14ac:dyDescent="0.25">
      <c r="B7" s="14"/>
      <c r="C7" s="14"/>
      <c r="D7" s="14"/>
      <c r="E7" s="14"/>
      <c r="F7" s="14"/>
      <c r="G7" s="14"/>
    </row>
    <row r="8" spans="2:7" ht="15" customHeight="1" x14ac:dyDescent="0.25">
      <c r="B8" s="14"/>
      <c r="C8" s="14"/>
      <c r="D8" s="14"/>
      <c r="E8" s="14"/>
      <c r="F8" s="14"/>
      <c r="G8" s="14"/>
    </row>
    <row r="9" spans="2:7" ht="12" customHeight="1" x14ac:dyDescent="0.25">
      <c r="B9" s="74" t="s">
        <v>0</v>
      </c>
      <c r="C9" s="39" t="s">
        <v>60</v>
      </c>
      <c r="D9" s="16"/>
      <c r="E9" s="92" t="s">
        <v>61</v>
      </c>
      <c r="F9" s="93"/>
      <c r="G9" s="48">
        <v>30</v>
      </c>
    </row>
    <row r="10" spans="2:7" ht="25.5" customHeight="1" x14ac:dyDescent="0.25">
      <c r="B10" s="38" t="s">
        <v>1</v>
      </c>
      <c r="C10" s="75" t="s">
        <v>62</v>
      </c>
      <c r="D10" s="18"/>
      <c r="E10" s="90" t="s">
        <v>2</v>
      </c>
      <c r="F10" s="91"/>
      <c r="G10" s="39" t="s">
        <v>93</v>
      </c>
    </row>
    <row r="11" spans="2:7" ht="15" x14ac:dyDescent="0.25">
      <c r="B11" s="38" t="s">
        <v>3</v>
      </c>
      <c r="C11" s="39" t="s">
        <v>4</v>
      </c>
      <c r="D11" s="18"/>
      <c r="E11" s="90" t="s">
        <v>90</v>
      </c>
      <c r="F11" s="91"/>
      <c r="G11" s="48">
        <v>3000</v>
      </c>
    </row>
    <row r="12" spans="2:7" ht="11.25" customHeight="1" x14ac:dyDescent="0.25">
      <c r="B12" s="38" t="s">
        <v>5</v>
      </c>
      <c r="C12" s="40" t="s">
        <v>63</v>
      </c>
      <c r="D12" s="18"/>
      <c r="E12" s="72" t="s">
        <v>6</v>
      </c>
      <c r="F12" s="73"/>
      <c r="G12" s="43">
        <f>(G9*G11)</f>
        <v>90000</v>
      </c>
    </row>
    <row r="13" spans="2:7" ht="11.25" customHeight="1" x14ac:dyDescent="0.25">
      <c r="B13" s="38" t="s">
        <v>7</v>
      </c>
      <c r="C13" s="39" t="s">
        <v>64</v>
      </c>
      <c r="D13" s="18"/>
      <c r="E13" s="90" t="s">
        <v>8</v>
      </c>
      <c r="F13" s="91"/>
      <c r="G13" s="39" t="s">
        <v>66</v>
      </c>
    </row>
    <row r="14" spans="2:7" ht="24" customHeight="1" x14ac:dyDescent="0.25">
      <c r="B14" s="38" t="s">
        <v>9</v>
      </c>
      <c r="C14" s="41" t="s">
        <v>65</v>
      </c>
      <c r="D14" s="18"/>
      <c r="E14" s="90" t="s">
        <v>10</v>
      </c>
      <c r="F14" s="91"/>
      <c r="G14" s="39" t="s">
        <v>89</v>
      </c>
    </row>
    <row r="15" spans="2:7" ht="15" x14ac:dyDescent="0.25">
      <c r="B15" s="38" t="s">
        <v>11</v>
      </c>
      <c r="C15" s="42">
        <v>44941</v>
      </c>
      <c r="D15" s="18"/>
      <c r="E15" s="94" t="s">
        <v>12</v>
      </c>
      <c r="F15" s="95"/>
      <c r="G15" s="40" t="s">
        <v>67</v>
      </c>
    </row>
    <row r="16" spans="2:7" ht="12" customHeight="1" x14ac:dyDescent="0.25">
      <c r="B16" s="19"/>
      <c r="C16" s="20"/>
      <c r="D16" s="16"/>
      <c r="E16" s="16"/>
      <c r="F16" s="16"/>
      <c r="G16" s="21"/>
    </row>
    <row r="17" spans="2:7" ht="12" customHeight="1" x14ac:dyDescent="0.25">
      <c r="B17" s="96" t="s">
        <v>13</v>
      </c>
      <c r="C17" s="97"/>
      <c r="D17" s="97"/>
      <c r="E17" s="97"/>
      <c r="F17" s="97"/>
      <c r="G17" s="97"/>
    </row>
    <row r="18" spans="2:7" ht="12" customHeight="1" x14ac:dyDescent="0.25">
      <c r="B18" s="16"/>
      <c r="C18" s="22"/>
      <c r="D18" s="22"/>
      <c r="E18" s="22"/>
      <c r="F18" s="16"/>
      <c r="G18" s="16"/>
    </row>
    <row r="19" spans="2:7" ht="12" customHeight="1" x14ac:dyDescent="0.25">
      <c r="B19" s="23" t="s">
        <v>14</v>
      </c>
      <c r="C19" s="24"/>
      <c r="D19" s="24"/>
      <c r="E19" s="24"/>
      <c r="F19" s="24"/>
      <c r="G19" s="24"/>
    </row>
    <row r="20" spans="2:7" ht="24" customHeight="1" x14ac:dyDescent="0.25">
      <c r="B20" s="44" t="s">
        <v>15</v>
      </c>
      <c r="C20" s="44" t="s">
        <v>16</v>
      </c>
      <c r="D20" s="44" t="s">
        <v>17</v>
      </c>
      <c r="E20" s="44" t="s">
        <v>18</v>
      </c>
      <c r="F20" s="44" t="s">
        <v>19</v>
      </c>
      <c r="G20" s="44" t="s">
        <v>20</v>
      </c>
    </row>
    <row r="21" spans="2:7" ht="12.75" customHeight="1" x14ac:dyDescent="0.25">
      <c r="B21" s="45" t="s">
        <v>68</v>
      </c>
      <c r="C21" s="46" t="s">
        <v>21</v>
      </c>
      <c r="D21" s="46">
        <v>1</v>
      </c>
      <c r="E21" s="46" t="s">
        <v>70</v>
      </c>
      <c r="F21" s="43">
        <f>15000*1.2</f>
        <v>18000</v>
      </c>
      <c r="G21" s="43">
        <f>(D21*F21)</f>
        <v>18000</v>
      </c>
    </row>
    <row r="22" spans="2:7" ht="12.75" customHeight="1" x14ac:dyDescent="0.25">
      <c r="B22" s="25" t="s">
        <v>22</v>
      </c>
      <c r="C22" s="26"/>
      <c r="D22" s="26"/>
      <c r="E22" s="26"/>
      <c r="F22" s="27"/>
      <c r="G22" s="28">
        <f>SUM(G21:G21)</f>
        <v>18000</v>
      </c>
    </row>
    <row r="23" spans="2:7" ht="12" customHeight="1" x14ac:dyDescent="0.25">
      <c r="B23" s="16"/>
      <c r="C23" s="16"/>
      <c r="D23" s="16"/>
      <c r="E23" s="16"/>
      <c r="F23" s="17"/>
      <c r="G23" s="17"/>
    </row>
    <row r="24" spans="2:7" ht="12" customHeight="1" x14ac:dyDescent="0.25">
      <c r="B24" s="23" t="s">
        <v>23</v>
      </c>
      <c r="C24" s="29"/>
      <c r="D24" s="29"/>
      <c r="E24" s="29"/>
      <c r="F24" s="24"/>
      <c r="G24" s="24"/>
    </row>
    <row r="25" spans="2:7" ht="24" customHeight="1" x14ac:dyDescent="0.25">
      <c r="B25" s="47" t="s">
        <v>15</v>
      </c>
      <c r="C25" s="44" t="s">
        <v>16</v>
      </c>
      <c r="D25" s="44" t="s">
        <v>17</v>
      </c>
      <c r="E25" s="47" t="s">
        <v>18</v>
      </c>
      <c r="F25" s="44" t="s">
        <v>19</v>
      </c>
      <c r="G25" s="47" t="s">
        <v>20</v>
      </c>
    </row>
    <row r="26" spans="2:7" ht="12" customHeight="1" x14ac:dyDescent="0.25">
      <c r="B26" s="85"/>
      <c r="C26" s="86"/>
      <c r="D26" s="86">
        <v>0</v>
      </c>
      <c r="E26" s="86"/>
      <c r="F26" s="85">
        <v>0</v>
      </c>
      <c r="G26" s="85">
        <v>0</v>
      </c>
    </row>
    <row r="27" spans="2:7" ht="12" customHeight="1" x14ac:dyDescent="0.25">
      <c r="B27" s="30" t="s">
        <v>24</v>
      </c>
      <c r="C27" s="31"/>
      <c r="D27" s="31"/>
      <c r="E27" s="31"/>
      <c r="F27" s="32"/>
      <c r="G27" s="27">
        <f>G26</f>
        <v>0</v>
      </c>
    </row>
    <row r="28" spans="2:7" ht="12" customHeight="1" x14ac:dyDescent="0.25">
      <c r="B28" s="16"/>
      <c r="C28" s="16"/>
      <c r="D28" s="16"/>
      <c r="E28" s="16"/>
      <c r="F28" s="17"/>
      <c r="G28" s="17"/>
    </row>
    <row r="29" spans="2:7" ht="12" customHeight="1" x14ac:dyDescent="0.25">
      <c r="B29" s="23" t="s">
        <v>25</v>
      </c>
      <c r="C29" s="29"/>
      <c r="D29" s="29"/>
      <c r="E29" s="29"/>
      <c r="F29" s="24"/>
      <c r="G29" s="24"/>
    </row>
    <row r="30" spans="2:7" ht="24" customHeight="1" x14ac:dyDescent="0.25">
      <c r="B30" s="47" t="s">
        <v>15</v>
      </c>
      <c r="C30" s="47" t="s">
        <v>16</v>
      </c>
      <c r="D30" s="47" t="s">
        <v>17</v>
      </c>
      <c r="E30" s="47" t="s">
        <v>18</v>
      </c>
      <c r="F30" s="44" t="s">
        <v>19</v>
      </c>
      <c r="G30" s="47" t="s">
        <v>20</v>
      </c>
    </row>
    <row r="31" spans="2:7" ht="12.75" customHeight="1" x14ac:dyDescent="0.25">
      <c r="B31" s="45" t="s">
        <v>69</v>
      </c>
      <c r="C31" s="46" t="s">
        <v>26</v>
      </c>
      <c r="D31" s="87">
        <v>1.5</v>
      </c>
      <c r="E31" s="40" t="s">
        <v>87</v>
      </c>
      <c r="F31" s="43">
        <v>1950</v>
      </c>
      <c r="G31" s="43">
        <f t="shared" ref="G31" si="0">(D31*F31)</f>
        <v>2925</v>
      </c>
    </row>
    <row r="32" spans="2:7" ht="12.75" customHeight="1" x14ac:dyDescent="0.25">
      <c r="B32" s="25" t="s">
        <v>27</v>
      </c>
      <c r="C32" s="26"/>
      <c r="D32" s="26"/>
      <c r="E32" s="26"/>
      <c r="F32" s="27"/>
      <c r="G32" s="28">
        <f>SUM(G31:G31)</f>
        <v>2925</v>
      </c>
    </row>
    <row r="33" spans="2:7" ht="12" customHeight="1" x14ac:dyDescent="0.25">
      <c r="B33" s="16"/>
      <c r="C33" s="16"/>
      <c r="D33" s="16"/>
      <c r="E33" s="16"/>
      <c r="F33" s="17"/>
      <c r="G33" s="17"/>
    </row>
    <row r="34" spans="2:7" ht="12" customHeight="1" x14ac:dyDescent="0.25">
      <c r="B34" s="23" t="s">
        <v>28</v>
      </c>
      <c r="C34" s="29"/>
      <c r="D34" s="29"/>
      <c r="E34" s="29"/>
      <c r="F34" s="24"/>
      <c r="G34" s="24"/>
    </row>
    <row r="35" spans="2:7" ht="24" customHeight="1" x14ac:dyDescent="0.25">
      <c r="B35" s="76" t="s">
        <v>29</v>
      </c>
      <c r="C35" s="76" t="s">
        <v>30</v>
      </c>
      <c r="D35" s="76" t="s">
        <v>31</v>
      </c>
      <c r="E35" s="76" t="s">
        <v>18</v>
      </c>
      <c r="F35" s="76" t="s">
        <v>19</v>
      </c>
      <c r="G35" s="76" t="s">
        <v>20</v>
      </c>
    </row>
    <row r="36" spans="2:7" ht="12.75" customHeight="1" x14ac:dyDescent="0.25">
      <c r="B36" s="71" t="s">
        <v>71</v>
      </c>
      <c r="C36" s="46" t="s">
        <v>32</v>
      </c>
      <c r="D36" s="46">
        <v>1</v>
      </c>
      <c r="E36" s="46" t="s">
        <v>81</v>
      </c>
      <c r="F36" s="48">
        <f>2000+3990</f>
        <v>5990</v>
      </c>
      <c r="G36" s="48">
        <f>(D36*F36)</f>
        <v>5990</v>
      </c>
    </row>
    <row r="37" spans="2:7" ht="12.75" customHeight="1" x14ac:dyDescent="0.25">
      <c r="B37" s="71" t="s">
        <v>72</v>
      </c>
      <c r="C37" s="46" t="s">
        <v>32</v>
      </c>
      <c r="D37" s="46">
        <v>1</v>
      </c>
      <c r="E37" s="46" t="s">
        <v>82</v>
      </c>
      <c r="F37" s="48">
        <v>1090</v>
      </c>
      <c r="G37" s="48">
        <f t="shared" ref="G37:G43" si="1">(D37*F37)</f>
        <v>1090</v>
      </c>
    </row>
    <row r="38" spans="2:7" ht="12.75" customHeight="1" x14ac:dyDescent="0.25">
      <c r="B38" s="71" t="s">
        <v>73</v>
      </c>
      <c r="C38" s="46" t="s">
        <v>74</v>
      </c>
      <c r="D38" s="46">
        <v>4</v>
      </c>
      <c r="E38" s="46" t="s">
        <v>83</v>
      </c>
      <c r="F38" s="48">
        <f>311*1.4</f>
        <v>435.4</v>
      </c>
      <c r="G38" s="48">
        <f t="shared" si="1"/>
        <v>1741.6</v>
      </c>
    </row>
    <row r="39" spans="2:7" ht="12.75" customHeight="1" x14ac:dyDescent="0.25">
      <c r="B39" s="71" t="s">
        <v>75</v>
      </c>
      <c r="C39" s="46" t="s">
        <v>76</v>
      </c>
      <c r="D39" s="46">
        <v>8</v>
      </c>
      <c r="E39" s="46" t="s">
        <v>84</v>
      </c>
      <c r="F39" s="48">
        <f>433*1.4</f>
        <v>606.19999999999993</v>
      </c>
      <c r="G39" s="48">
        <f t="shared" si="1"/>
        <v>4849.5999999999995</v>
      </c>
    </row>
    <row r="40" spans="2:7" ht="12.75" customHeight="1" x14ac:dyDescent="0.25">
      <c r="B40" s="71" t="s">
        <v>77</v>
      </c>
      <c r="C40" s="46" t="s">
        <v>76</v>
      </c>
      <c r="D40" s="46">
        <v>1</v>
      </c>
      <c r="E40" s="46" t="s">
        <v>70</v>
      </c>
      <c r="F40" s="48">
        <f>8200*1.4</f>
        <v>11480</v>
      </c>
      <c r="G40" s="48">
        <f t="shared" si="1"/>
        <v>11480</v>
      </c>
    </row>
    <row r="41" spans="2:7" ht="12.75" customHeight="1" x14ac:dyDescent="0.25">
      <c r="B41" s="71" t="s">
        <v>78</v>
      </c>
      <c r="C41" s="46" t="s">
        <v>76</v>
      </c>
      <c r="D41" s="46">
        <v>1</v>
      </c>
      <c r="E41" s="46" t="s">
        <v>70</v>
      </c>
      <c r="F41" s="48">
        <f>2200*1.4</f>
        <v>3080</v>
      </c>
      <c r="G41" s="48">
        <f t="shared" si="1"/>
        <v>3080</v>
      </c>
    </row>
    <row r="42" spans="2:7" ht="12.75" customHeight="1" x14ac:dyDescent="0.25">
      <c r="B42" s="71" t="s">
        <v>79</v>
      </c>
      <c r="C42" s="46" t="s">
        <v>76</v>
      </c>
      <c r="D42" s="46">
        <v>1</v>
      </c>
      <c r="E42" s="46" t="s">
        <v>70</v>
      </c>
      <c r="F42" s="48">
        <f>6000*1.4</f>
        <v>8400</v>
      </c>
      <c r="G42" s="48">
        <f t="shared" si="1"/>
        <v>8400</v>
      </c>
    </row>
    <row r="43" spans="2:7" ht="12.75" customHeight="1" x14ac:dyDescent="0.25">
      <c r="B43" s="71" t="s">
        <v>80</v>
      </c>
      <c r="C43" s="46" t="s">
        <v>76</v>
      </c>
      <c r="D43" s="46">
        <v>1</v>
      </c>
      <c r="E43" s="46" t="s">
        <v>70</v>
      </c>
      <c r="F43" s="48">
        <f>3200*1.4</f>
        <v>4480</v>
      </c>
      <c r="G43" s="48">
        <f t="shared" si="1"/>
        <v>4480</v>
      </c>
    </row>
    <row r="44" spans="2:7" ht="13.5" customHeight="1" x14ac:dyDescent="0.25">
      <c r="B44" s="33" t="s">
        <v>33</v>
      </c>
      <c r="C44" s="34"/>
      <c r="D44" s="34"/>
      <c r="E44" s="34"/>
      <c r="F44" s="35"/>
      <c r="G44" s="28">
        <f>SUM(G36:G43)</f>
        <v>41111.199999999997</v>
      </c>
    </row>
    <row r="45" spans="2:7" ht="12" customHeight="1" x14ac:dyDescent="0.25">
      <c r="B45" s="16"/>
      <c r="C45" s="16"/>
      <c r="D45" s="16"/>
      <c r="E45" s="36"/>
      <c r="F45" s="17"/>
      <c r="G45" s="17"/>
    </row>
    <row r="46" spans="2:7" ht="12" customHeight="1" x14ac:dyDescent="0.25">
      <c r="B46" s="23" t="s">
        <v>34</v>
      </c>
      <c r="C46" s="29"/>
      <c r="D46" s="29"/>
      <c r="E46" s="29"/>
      <c r="F46" s="24"/>
      <c r="G46" s="24"/>
    </row>
    <row r="47" spans="2:7" ht="24" customHeight="1" x14ac:dyDescent="0.25">
      <c r="B47" s="77" t="s">
        <v>35</v>
      </c>
      <c r="C47" s="76" t="s">
        <v>30</v>
      </c>
      <c r="D47" s="76" t="s">
        <v>31</v>
      </c>
      <c r="E47" s="77" t="s">
        <v>18</v>
      </c>
      <c r="F47" s="76" t="s">
        <v>19</v>
      </c>
      <c r="G47" s="77" t="s">
        <v>20</v>
      </c>
    </row>
    <row r="48" spans="2:7" ht="12.75" customHeight="1" x14ac:dyDescent="0.25">
      <c r="B48" s="71" t="s">
        <v>85</v>
      </c>
      <c r="C48" s="46" t="s">
        <v>76</v>
      </c>
      <c r="D48" s="70">
        <v>1</v>
      </c>
      <c r="E48" s="46" t="s">
        <v>86</v>
      </c>
      <c r="F48" s="48">
        <f>3000*1.4</f>
        <v>4200</v>
      </c>
      <c r="G48" s="48">
        <f>(D48*F48)</f>
        <v>4200</v>
      </c>
    </row>
    <row r="49" spans="2:7" ht="13.5" customHeight="1" x14ac:dyDescent="0.25">
      <c r="B49" s="33" t="s">
        <v>36</v>
      </c>
      <c r="C49" s="34"/>
      <c r="D49" s="34"/>
      <c r="E49" s="34"/>
      <c r="F49" s="35"/>
      <c r="G49" s="28">
        <f>SUM(G48)</f>
        <v>4200</v>
      </c>
    </row>
    <row r="50" spans="2:7" ht="12" customHeight="1" x14ac:dyDescent="0.25">
      <c r="B50" s="16"/>
      <c r="C50" s="16"/>
      <c r="D50" s="16"/>
      <c r="E50" s="16"/>
      <c r="F50" s="17"/>
      <c r="G50" s="17"/>
    </row>
    <row r="51" spans="2:7" ht="12" customHeight="1" x14ac:dyDescent="0.25">
      <c r="B51" s="78" t="s">
        <v>37</v>
      </c>
      <c r="C51" s="79"/>
      <c r="D51" s="79"/>
      <c r="E51" s="79"/>
      <c r="F51" s="79"/>
      <c r="G51" s="80">
        <f>G22+G32+G44+G49</f>
        <v>66236.2</v>
      </c>
    </row>
    <row r="52" spans="2:7" ht="12" customHeight="1" x14ac:dyDescent="0.25">
      <c r="B52" s="81" t="s">
        <v>38</v>
      </c>
      <c r="C52" s="82"/>
      <c r="D52" s="82"/>
      <c r="E52" s="82"/>
      <c r="F52" s="82"/>
      <c r="G52" s="83">
        <f>G51*0.05</f>
        <v>3311.81</v>
      </c>
    </row>
    <row r="53" spans="2:7" ht="12" customHeight="1" x14ac:dyDescent="0.25">
      <c r="B53" s="78" t="s">
        <v>39</v>
      </c>
      <c r="C53" s="79"/>
      <c r="D53" s="79"/>
      <c r="E53" s="79"/>
      <c r="F53" s="79"/>
      <c r="G53" s="80">
        <f>G52+G51</f>
        <v>69548.009999999995</v>
      </c>
    </row>
    <row r="54" spans="2:7" ht="12" customHeight="1" x14ac:dyDescent="0.25">
      <c r="B54" s="81" t="s">
        <v>40</v>
      </c>
      <c r="C54" s="82"/>
      <c r="D54" s="82"/>
      <c r="E54" s="82"/>
      <c r="F54" s="82"/>
      <c r="G54" s="83">
        <f>G12</f>
        <v>90000</v>
      </c>
    </row>
    <row r="55" spans="2:7" ht="12" customHeight="1" x14ac:dyDescent="0.25">
      <c r="B55" s="78" t="s">
        <v>41</v>
      </c>
      <c r="C55" s="79"/>
      <c r="D55" s="79"/>
      <c r="E55" s="79"/>
      <c r="F55" s="79"/>
      <c r="G55" s="84">
        <f>G54-G53</f>
        <v>20451.990000000005</v>
      </c>
    </row>
    <row r="56" spans="2:7" ht="12" customHeight="1" x14ac:dyDescent="0.25">
      <c r="B56" s="6" t="s">
        <v>42</v>
      </c>
      <c r="C56" s="7"/>
      <c r="D56" s="7"/>
      <c r="E56" s="7"/>
      <c r="F56" s="7"/>
      <c r="G56" s="3"/>
    </row>
    <row r="57" spans="2:7" ht="12.75" customHeight="1" x14ac:dyDescent="0.25">
      <c r="B57" s="8"/>
      <c r="C57" s="7"/>
      <c r="D57" s="7"/>
      <c r="E57" s="7"/>
      <c r="F57" s="7"/>
      <c r="G57" s="3"/>
    </row>
    <row r="58" spans="2:7" ht="12" customHeight="1" x14ac:dyDescent="0.25">
      <c r="B58" s="37" t="s">
        <v>43</v>
      </c>
      <c r="C58" s="5"/>
      <c r="D58" s="5"/>
      <c r="E58" s="5"/>
      <c r="F58" s="5"/>
      <c r="G58" s="3"/>
    </row>
    <row r="59" spans="2:7" ht="12" customHeight="1" x14ac:dyDescent="0.25">
      <c r="B59" s="49" t="s">
        <v>44</v>
      </c>
      <c r="C59" s="50"/>
      <c r="D59" s="50"/>
      <c r="E59" s="50"/>
      <c r="F59" s="50"/>
      <c r="G59" s="51"/>
    </row>
    <row r="60" spans="2:7" ht="12" customHeight="1" x14ac:dyDescent="0.25">
      <c r="B60" s="52" t="s">
        <v>45</v>
      </c>
      <c r="C60" s="5"/>
      <c r="D60" s="5"/>
      <c r="E60" s="5"/>
      <c r="F60" s="5"/>
      <c r="G60" s="53"/>
    </row>
    <row r="61" spans="2:7" ht="12" customHeight="1" x14ac:dyDescent="0.25">
      <c r="B61" s="52" t="s">
        <v>46</v>
      </c>
      <c r="C61" s="5"/>
      <c r="D61" s="5"/>
      <c r="E61" s="5"/>
      <c r="F61" s="5"/>
      <c r="G61" s="53"/>
    </row>
    <row r="62" spans="2:7" ht="12" customHeight="1" x14ac:dyDescent="0.25">
      <c r="B62" s="52" t="s">
        <v>47</v>
      </c>
      <c r="C62" s="5"/>
      <c r="D62" s="5"/>
      <c r="E62" s="5"/>
      <c r="F62" s="5"/>
      <c r="G62" s="53"/>
    </row>
    <row r="63" spans="2:7" ht="12" customHeight="1" x14ac:dyDescent="0.25">
      <c r="B63" s="52" t="s">
        <v>48</v>
      </c>
      <c r="C63" s="5"/>
      <c r="D63" s="5"/>
      <c r="E63" s="5"/>
      <c r="F63" s="5"/>
      <c r="G63" s="53"/>
    </row>
    <row r="64" spans="2:7" ht="12.75" customHeight="1" x14ac:dyDescent="0.25">
      <c r="B64" s="54" t="s">
        <v>49</v>
      </c>
      <c r="C64" s="55"/>
      <c r="D64" s="55"/>
      <c r="E64" s="55"/>
      <c r="F64" s="55"/>
      <c r="G64" s="56"/>
    </row>
    <row r="65" spans="2:7" ht="12.75" customHeight="1" x14ac:dyDescent="0.25">
      <c r="B65" s="10"/>
      <c r="C65" s="5"/>
      <c r="D65" s="5"/>
      <c r="E65" s="5"/>
      <c r="F65" s="5"/>
      <c r="G65" s="3"/>
    </row>
    <row r="66" spans="2:7" ht="15" customHeight="1" x14ac:dyDescent="0.25">
      <c r="B66" s="88" t="s">
        <v>50</v>
      </c>
      <c r="C66" s="89"/>
      <c r="D66" s="57"/>
      <c r="E66" s="1"/>
      <c r="F66" s="1"/>
      <c r="G66" s="3"/>
    </row>
    <row r="67" spans="2:7" ht="12" customHeight="1" x14ac:dyDescent="0.25">
      <c r="B67" s="58" t="s">
        <v>35</v>
      </c>
      <c r="C67" s="58" t="s">
        <v>51</v>
      </c>
      <c r="D67" s="59" t="s">
        <v>52</v>
      </c>
      <c r="E67" s="1"/>
      <c r="F67" s="1"/>
      <c r="G67" s="3"/>
    </row>
    <row r="68" spans="2:7" ht="12" customHeight="1" x14ac:dyDescent="0.25">
      <c r="B68" s="60" t="s">
        <v>53</v>
      </c>
      <c r="C68" s="61">
        <f>G22</f>
        <v>18000</v>
      </c>
      <c r="D68" s="62">
        <f>(C68/C74)</f>
        <v>0.25881401926525288</v>
      </c>
      <c r="E68" s="1"/>
      <c r="F68" s="1"/>
      <c r="G68" s="3"/>
    </row>
    <row r="69" spans="2:7" ht="12" customHeight="1" x14ac:dyDescent="0.25">
      <c r="B69" s="60" t="s">
        <v>54</v>
      </c>
      <c r="C69" s="63">
        <v>0</v>
      </c>
      <c r="D69" s="62">
        <v>0</v>
      </c>
      <c r="E69" s="1"/>
      <c r="F69" s="1"/>
      <c r="G69" s="3"/>
    </row>
    <row r="70" spans="2:7" ht="12" customHeight="1" x14ac:dyDescent="0.25">
      <c r="B70" s="60" t="s">
        <v>55</v>
      </c>
      <c r="C70" s="61">
        <f>G32</f>
        <v>2925</v>
      </c>
      <c r="D70" s="62">
        <f>(C70/C74)</f>
        <v>4.2057278130603594E-2</v>
      </c>
      <c r="E70" s="1"/>
      <c r="F70" s="1"/>
      <c r="G70" s="3"/>
    </row>
    <row r="71" spans="2:7" ht="12" customHeight="1" x14ac:dyDescent="0.25">
      <c r="B71" s="60" t="s">
        <v>29</v>
      </c>
      <c r="C71" s="61">
        <f>G44</f>
        <v>41111.199999999997</v>
      </c>
      <c r="D71" s="62">
        <f>(C71/C74)</f>
        <v>0.59111971715653688</v>
      </c>
      <c r="E71" s="1"/>
      <c r="F71" s="1"/>
      <c r="G71" s="3"/>
    </row>
    <row r="72" spans="2:7" ht="12" customHeight="1" x14ac:dyDescent="0.25">
      <c r="B72" s="60" t="s">
        <v>56</v>
      </c>
      <c r="C72" s="64">
        <f>G49</f>
        <v>4200</v>
      </c>
      <c r="D72" s="62">
        <f>(C72/C74)</f>
        <v>6.0389937828559011E-2</v>
      </c>
      <c r="E72" s="2"/>
      <c r="F72" s="2"/>
      <c r="G72" s="3"/>
    </row>
    <row r="73" spans="2:7" ht="12" customHeight="1" x14ac:dyDescent="0.25">
      <c r="B73" s="60" t="s">
        <v>57</v>
      </c>
      <c r="C73" s="64">
        <f>G52</f>
        <v>3311.81</v>
      </c>
      <c r="D73" s="62">
        <f>(C73/C74)</f>
        <v>4.7619047619047623E-2</v>
      </c>
      <c r="E73" s="2"/>
      <c r="F73" s="2"/>
      <c r="G73" s="3"/>
    </row>
    <row r="74" spans="2:7" ht="12.75" customHeight="1" x14ac:dyDescent="0.25">
      <c r="B74" s="58" t="s">
        <v>58</v>
      </c>
      <c r="C74" s="65">
        <f>SUM(C68:C73)</f>
        <v>69548.009999999995</v>
      </c>
      <c r="D74" s="66">
        <f>SUM(D68:D73)</f>
        <v>1</v>
      </c>
      <c r="E74" s="2"/>
      <c r="F74" s="2"/>
      <c r="G74" s="3"/>
    </row>
    <row r="75" spans="2:7" ht="12" customHeight="1" x14ac:dyDescent="0.25">
      <c r="B75" s="8"/>
      <c r="C75" s="7"/>
      <c r="D75" s="7"/>
      <c r="E75" s="7"/>
      <c r="F75" s="7"/>
      <c r="G75" s="3"/>
    </row>
    <row r="76" spans="2:7" ht="12.75" customHeight="1" x14ac:dyDescent="0.25">
      <c r="B76" s="9"/>
      <c r="C76" s="7"/>
      <c r="D76" s="7"/>
      <c r="E76" s="7"/>
      <c r="F76" s="7"/>
      <c r="G76" s="3"/>
    </row>
    <row r="77" spans="2:7" ht="12" customHeight="1" x14ac:dyDescent="0.25">
      <c r="B77" s="67"/>
      <c r="C77" s="68" t="s">
        <v>88</v>
      </c>
      <c r="D77" s="67"/>
      <c r="E77" s="67"/>
      <c r="F77" s="2"/>
      <c r="G77" s="3"/>
    </row>
    <row r="78" spans="2:7" ht="12" customHeight="1" x14ac:dyDescent="0.25">
      <c r="B78" s="58" t="s">
        <v>91</v>
      </c>
      <c r="C78" s="69">
        <v>25</v>
      </c>
      <c r="D78" s="69">
        <v>30</v>
      </c>
      <c r="E78" s="69">
        <v>35</v>
      </c>
      <c r="F78" s="12"/>
      <c r="G78" s="4"/>
    </row>
    <row r="79" spans="2:7" ht="12.75" customHeight="1" x14ac:dyDescent="0.25">
      <c r="B79" s="58" t="s">
        <v>92</v>
      </c>
      <c r="C79" s="65">
        <f>(G53/C78)</f>
        <v>2781.9204</v>
      </c>
      <c r="D79" s="65">
        <f>(G53/D78)</f>
        <v>2318.2669999999998</v>
      </c>
      <c r="E79" s="65">
        <f>(G53/E78)</f>
        <v>1987.0859999999998</v>
      </c>
      <c r="F79" s="12"/>
      <c r="G79" s="4"/>
    </row>
    <row r="80" spans="2:7" ht="15.6" customHeight="1" x14ac:dyDescent="0.25">
      <c r="B80" s="11" t="s">
        <v>59</v>
      </c>
      <c r="C80" s="5"/>
      <c r="D80" s="5"/>
      <c r="E80" s="5"/>
      <c r="F80" s="5"/>
      <c r="G80" s="5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145" scale="8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2023-03-03T10:29:25Z</cp:lastPrinted>
  <dcterms:created xsi:type="dcterms:W3CDTF">2020-11-27T12:49:26Z</dcterms:created>
  <dcterms:modified xsi:type="dcterms:W3CDTF">2023-03-03T10:29:26Z</dcterms:modified>
</cp:coreProperties>
</file>