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0" windowWidth="19200" windowHeight="7305"/>
  </bookViews>
  <sheets>
    <sheet name="Apí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54" i="1" l="1"/>
  <c r="G9" i="1" l="1"/>
  <c r="F59" i="1"/>
  <c r="F52" i="1"/>
  <c r="G34" i="1" l="1"/>
  <c r="G59" i="1"/>
  <c r="G60" i="1"/>
  <c r="G54" i="1"/>
  <c r="G31" i="1" l="1"/>
  <c r="G32" i="1"/>
  <c r="G12" i="1" l="1"/>
  <c r="G45" i="1" l="1"/>
  <c r="G53" i="1" l="1"/>
  <c r="G52" i="1"/>
  <c r="G51" i="1"/>
  <c r="G50" i="1"/>
  <c r="G49" i="1"/>
  <c r="G33" i="1"/>
  <c r="G30" i="1"/>
  <c r="G29" i="1"/>
  <c r="G28" i="1"/>
  <c r="G27" i="1"/>
  <c r="G26" i="1"/>
  <c r="G25" i="1"/>
  <c r="G24" i="1"/>
  <c r="G23" i="1"/>
  <c r="G22" i="1"/>
  <c r="G21" i="1"/>
  <c r="G55" i="1" l="1"/>
  <c r="G35" i="1"/>
  <c r="G61" i="1"/>
  <c r="D90" i="1"/>
  <c r="C82" i="1" l="1"/>
  <c r="C83" i="1"/>
  <c r="C80" i="1"/>
  <c r="C84" i="1"/>
  <c r="C81" i="1" l="1"/>
  <c r="G66" i="1"/>
  <c r="G63" i="1" l="1"/>
  <c r="G64" i="1" s="1"/>
  <c r="C85" i="1" s="1"/>
  <c r="G65" i="1" l="1"/>
  <c r="C86" i="1"/>
  <c r="D80" i="1" s="1"/>
  <c r="C91" i="1" l="1"/>
  <c r="E91" i="1"/>
  <c r="G67" i="1"/>
  <c r="D91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<sst xmlns="http://schemas.openxmlformats.org/spreadsheetml/2006/main" count="163" uniqueCount="116">
  <si>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</si>
  <si>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</si>
  <si>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</si>
  <si>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</si>
  <si>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</si>
  <si>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</si>
  <si>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</si>
  <si>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</si>
  <si>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</si>
  <si>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</si>
  <si>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</si>
  <si>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</si>
  <si>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</si>
  <si>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</si>
  <si>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</si>
  <si>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</si>
  <si>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</si>
  <si>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</si>
  <si>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</si>
  <si>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</si>
  <si>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</si>
  <si>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</si>
  <si>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</si>
  <si>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</si>
  <si>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</si>
  <si>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</si>
  <si>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</si>
  <si>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</si>
  <si>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</si>
  <si>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</si>
  <si>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</si>
  <si>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</si>
  <si>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</si>
  <si>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</si>
  <si>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</si>
  <si>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</si>
  <si>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</si>
  <si>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</si>
  <si>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</si>
  <si>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</si>
  <si>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</si>
  <si>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</si>
  <si>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</si>
  <si>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</si>
  <si>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</si>
  <si>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</si>
  <si>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</si>
  <si>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</si>
  <si>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</si>
  <si>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</si>
  <si>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</si>
  <si>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</si>
  <si>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</si>
  <si>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</si>
  <si>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</si>
  <si>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</si>
  <si>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</si>
  <si>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Apícola</t>
  </si>
  <si>
    <t>APIS Mellifera</t>
  </si>
  <si>
    <t>Medio</t>
  </si>
  <si>
    <t>O'HIGGINS</t>
  </si>
  <si>
    <t>Lolol</t>
  </si>
  <si>
    <t>Lolol - Paredones - Pumanque</t>
  </si>
  <si>
    <t>Mercado interno y exportación</t>
  </si>
  <si>
    <t>Sequía, heladas, incendios, lluvias intensas</t>
  </si>
  <si>
    <t>Controles sanitarios</t>
  </si>
  <si>
    <t>Marzo</t>
  </si>
  <si>
    <t>Preparacion de alimento</t>
  </si>
  <si>
    <t>Alimentación de colmenas</t>
  </si>
  <si>
    <t>Fundición marcos negros (30%)</t>
  </si>
  <si>
    <t>Instalación y monitoreos trampas para avispa chaqueta amarilla</t>
  </si>
  <si>
    <t>Septiembre a Enero</t>
  </si>
  <si>
    <t>Produción núcleos reposición de masa</t>
  </si>
  <si>
    <t>Cosecha en apiario</t>
  </si>
  <si>
    <t>Noviembre a Enero</t>
  </si>
  <si>
    <t>Paquete</t>
  </si>
  <si>
    <t>Febrero</t>
  </si>
  <si>
    <t>Agosto</t>
  </si>
  <si>
    <t>Azúcar granulada</t>
  </si>
  <si>
    <t>Julio</t>
  </si>
  <si>
    <t>FECHA ESTIMADA  DE VENTA</t>
  </si>
  <si>
    <t>Enero-Junio</t>
  </si>
  <si>
    <t>Octubre</t>
  </si>
  <si>
    <t>Control del malezas</t>
  </si>
  <si>
    <t>Preparación y/o mantención de materiales de colmenas en bodega</t>
  </si>
  <si>
    <t>Noviembre-Enero</t>
  </si>
  <si>
    <t>Preparación de apiario invernada</t>
  </si>
  <si>
    <t>Junio-Agosto</t>
  </si>
  <si>
    <t>Entrega de Marcos y Alzas</t>
  </si>
  <si>
    <t>Preparación sala de cosecha</t>
  </si>
  <si>
    <t>Cosecha en sala de extracción</t>
  </si>
  <si>
    <t>Tarro</t>
  </si>
  <si>
    <t>Promotor L</t>
  </si>
  <si>
    <t>Febrero-Agosto</t>
  </si>
  <si>
    <t>Amivar</t>
  </si>
  <si>
    <t>Aluen Cap</t>
  </si>
  <si>
    <t>Abril-Agosto</t>
  </si>
  <si>
    <t>Kg</t>
  </si>
  <si>
    <t>Vespugard</t>
  </si>
  <si>
    <t>Lt</t>
  </si>
  <si>
    <t>Torta Proteica</t>
  </si>
  <si>
    <t>Pote</t>
  </si>
  <si>
    <t xml:space="preserve">unidad </t>
  </si>
  <si>
    <t>Servicio Estampado Cera</t>
  </si>
  <si>
    <t>Envasado en Pote</t>
  </si>
  <si>
    <t>Noviembre-Diciembre</t>
  </si>
  <si>
    <t>Noviembe-Diciembre</t>
  </si>
  <si>
    <t>Febrero-Septiembre</t>
  </si>
  <si>
    <t>COSTOS DIRECTOS DE PRODUCCIÓN (100 COLMENAS)</t>
  </si>
  <si>
    <t>RENDIMIENTO (kilos/ha)</t>
  </si>
  <si>
    <t>PRECIO ESPERADO ($/kilos)</t>
  </si>
  <si>
    <t>Febrero-Abril / Agosto-Noviembre</t>
  </si>
  <si>
    <t>Febrero-Abril / Agosto-Sep</t>
  </si>
  <si>
    <t>Rendimiento  (kilos/hà)</t>
  </si>
  <si>
    <t>ESCENARIOS COSTO UNITARIO  ($/kilos)</t>
  </si>
  <si>
    <t>Costo unitario ($/ kilos)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</si>
</sst>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5">
    <xf numFmtId="0" fontId="0" fillId="0" borderId="0" applyNumberFormat="0" applyFill="0" applyBorder="0" applyProtection="0"/>
    <xf numFmtId="0" fontId="13" fillId="0" borderId="14"/>
    <xf numFmtId="0" fontId="1" fillId="0" borderId="14"/>
    <xf numFmtId="0" fontId="13" fillId="0" borderId="14"/>
    <xf numFmtId="166" fontId="13" fillId="0" borderId="14" applyFont="0" applyFill="0" applyBorder="0" applyAlignment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11" fillId="6" borderId="14" xfId="0" applyFont="1" applyFill="1" applyBorder="1" applyAlignment="1"/>
    <xf numFmtId="0" fontId="6" fillId="6" borderId="14" xfId="0" applyFont="1" applyFill="1" applyBorder="1" applyAlignment="1">
      <alignment vertical="center"/>
    </xf>
    <xf numFmtId="0" fontId="11" fillId="2" borderId="14" xfId="0" applyFont="1" applyFill="1" applyBorder="1" applyAlignment="1"/>
    <xf numFmtId="0" fontId="0" fillId="2" borderId="16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0" fontId="11" fillId="2" borderId="29" xfId="0" applyFont="1" applyFill="1" applyBorder="1" applyAlignment="1"/>
    <xf numFmtId="0" fontId="11" fillId="2" borderId="30" xfId="0" applyFont="1" applyFill="1" applyBorder="1" applyAlignment="1"/>
    <xf numFmtId="49" fontId="11" fillId="2" borderId="31" xfId="0" applyNumberFormat="1" applyFont="1" applyFill="1" applyBorder="1" applyAlignment="1">
      <alignment vertical="center"/>
    </xf>
    <xf numFmtId="0" fontId="11" fillId="2" borderId="32" xfId="0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0" fontId="11" fillId="2" borderId="34" xfId="0" applyFont="1" applyFill="1" applyBorder="1" applyAlignment="1"/>
    <xf numFmtId="0" fontId="11" fillId="2" borderId="35" xfId="0" applyFont="1" applyFill="1" applyBorder="1" applyAlignment="1"/>
    <xf numFmtId="0" fontId="9" fillId="6" borderId="14" xfId="0" applyFont="1" applyFill="1" applyBorder="1" applyAlignment="1">
      <alignment vertical="center"/>
    </xf>
    <xf numFmtId="0" fontId="0" fillId="0" borderId="14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 vertical="center"/>
    </xf>
    <xf numFmtId="164" fontId="12" fillId="2" borderId="14" xfId="0" applyNumberFormat="1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4" fillId="9" borderId="44" xfId="2" applyFont="1" applyFill="1" applyBorder="1" applyAlignment="1">
      <alignment horizontal="right" vertical="center"/>
    </xf>
    <xf numFmtId="0" fontId="4" fillId="2" borderId="7" xfId="0" applyFont="1" applyFill="1" applyBorder="1" applyAlignment="1"/>
    <xf numFmtId="0" fontId="4" fillId="9" borderId="44" xfId="2" applyFont="1" applyFill="1" applyBorder="1" applyAlignment="1">
      <alignment horizontal="right" vertical="center" wrapText="1"/>
    </xf>
    <xf numFmtId="3" fontId="4" fillId="0" borderId="44" xfId="2" applyNumberFormat="1" applyFont="1" applyBorder="1" applyAlignment="1">
      <alignment horizontal="right" vertical="center"/>
    </xf>
    <xf numFmtId="0" fontId="4" fillId="0" borderId="44" xfId="2" applyFont="1" applyBorder="1" applyAlignment="1">
      <alignment horizontal="right" vertical="center" wrapText="1"/>
    </xf>
    <xf numFmtId="17" fontId="4" fillId="9" borderId="44" xfId="2" applyNumberFormat="1" applyFont="1" applyFill="1" applyBorder="1" applyAlignment="1">
      <alignment horizontal="right" vertical="center"/>
    </xf>
    <xf numFmtId="49" fontId="14" fillId="5" borderId="9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3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49" fontId="14" fillId="3" borderId="8" xfId="0" applyNumberFormat="1" applyFont="1" applyFill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 wrapText="1"/>
    </xf>
    <xf numFmtId="49" fontId="14" fillId="3" borderId="38" xfId="0" applyNumberFormat="1" applyFont="1" applyFill="1" applyBorder="1" applyAlignment="1">
      <alignment horizontal="center" vertical="center" wrapText="1"/>
    </xf>
    <xf numFmtId="49" fontId="14" fillId="3" borderId="38" xfId="0" applyNumberFormat="1" applyFont="1" applyFill="1" applyBorder="1" applyAlignment="1">
      <alignment horizontal="right" vertical="center" wrapText="1"/>
    </xf>
    <xf numFmtId="0" fontId="4" fillId="2" borderId="39" xfId="0" applyFont="1" applyFill="1" applyBorder="1" applyAlignment="1"/>
    <xf numFmtId="0" fontId="4" fillId="2" borderId="40" xfId="0" applyFont="1" applyFill="1" applyBorder="1" applyAlignment="1"/>
    <xf numFmtId="0" fontId="4" fillId="2" borderId="40" xfId="0" applyFont="1" applyFill="1" applyBorder="1" applyAlignment="1">
      <alignment horizontal="center"/>
    </xf>
    <xf numFmtId="3" fontId="4" fillId="2" borderId="40" xfId="0" applyNumberFormat="1" applyFont="1" applyFill="1" applyBorder="1" applyAlignment="1"/>
    <xf numFmtId="3" fontId="4" fillId="2" borderId="40" xfId="0" applyNumberFormat="1" applyFont="1" applyFill="1" applyBorder="1" applyAlignment="1">
      <alignment horizontal="right"/>
    </xf>
    <xf numFmtId="49" fontId="14" fillId="3" borderId="38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4" fillId="2" borderId="17" xfId="0" applyFont="1" applyFill="1" applyBorder="1" applyAlignment="1"/>
    <xf numFmtId="3" fontId="4" fillId="2" borderId="17" xfId="0" applyNumberFormat="1" applyFont="1" applyFill="1" applyBorder="1" applyAlignment="1"/>
    <xf numFmtId="3" fontId="4" fillId="2" borderId="17" xfId="0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vertical="center"/>
    </xf>
    <xf numFmtId="0" fontId="4" fillId="8" borderId="27" xfId="0" applyFont="1" applyFill="1" applyBorder="1" applyAlignment="1"/>
    <xf numFmtId="0" fontId="4" fillId="6" borderId="14" xfId="0" applyFont="1" applyFill="1" applyBorder="1" applyAlignment="1"/>
    <xf numFmtId="49" fontId="16" fillId="7" borderId="18" xfId="0" applyNumberFormat="1" applyFont="1" applyFill="1" applyBorder="1" applyAlignment="1">
      <alignment vertical="center"/>
    </xf>
    <xf numFmtId="49" fontId="16" fillId="7" borderId="15" xfId="0" applyNumberFormat="1" applyFont="1" applyFill="1" applyBorder="1" applyAlignment="1">
      <alignment horizontal="center" vertical="center"/>
    </xf>
    <xf numFmtId="49" fontId="4" fillId="7" borderId="19" xfId="0" applyNumberFormat="1" applyFont="1" applyFill="1" applyBorder="1" applyAlignment="1">
      <alignment horizontal="center"/>
    </xf>
    <xf numFmtId="49" fontId="16" fillId="2" borderId="20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4" fillId="2" borderId="21" xfId="0" applyNumberFormat="1" applyFont="1" applyFill="1" applyBorder="1" applyAlignment="1"/>
    <xf numFmtId="165" fontId="16" fillId="2" borderId="6" xfId="0" applyNumberFormat="1" applyFont="1" applyFill="1" applyBorder="1" applyAlignment="1">
      <alignment vertical="center"/>
    </xf>
    <xf numFmtId="0" fontId="14" fillId="6" borderId="14" xfId="0" applyFont="1" applyFill="1" applyBorder="1" applyAlignment="1">
      <alignment vertical="center"/>
    </xf>
    <xf numFmtId="49" fontId="16" fillId="7" borderId="22" xfId="0" applyNumberFormat="1" applyFont="1" applyFill="1" applyBorder="1" applyAlignment="1">
      <alignment vertical="center"/>
    </xf>
    <xf numFmtId="165" fontId="16" fillId="7" borderId="23" xfId="0" applyNumberFormat="1" applyFont="1" applyFill="1" applyBorder="1" applyAlignment="1">
      <alignment vertical="center"/>
    </xf>
    <xf numFmtId="9" fontId="16" fillId="7" borderId="24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49" fontId="16" fillId="7" borderId="36" xfId="0" applyNumberFormat="1" applyFont="1" applyFill="1" applyBorder="1" applyAlignment="1">
      <alignment vertical="center"/>
    </xf>
    <xf numFmtId="3" fontId="16" fillId="7" borderId="37" xfId="0" applyNumberFormat="1" applyFont="1" applyFill="1" applyBorder="1" applyAlignment="1">
      <alignment vertical="center"/>
    </xf>
    <xf numFmtId="165" fontId="16" fillId="7" borderId="2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/>
    </xf>
    <xf numFmtId="17" fontId="4" fillId="10" borderId="44" xfId="2" applyNumberFormat="1" applyFont="1" applyFill="1" applyBorder="1" applyAlignment="1">
      <alignment horizontal="right" vertical="center" wrapText="1"/>
    </xf>
    <xf numFmtId="3" fontId="4" fillId="10" borderId="44" xfId="2" applyNumberFormat="1" applyFont="1" applyFill="1" applyBorder="1" applyAlignment="1">
      <alignment horizontal="right" vertical="center"/>
    </xf>
    <xf numFmtId="17" fontId="4" fillId="10" borderId="44" xfId="2" applyNumberFormat="1" applyFont="1" applyFill="1" applyBorder="1" applyAlignment="1">
      <alignment horizontal="right" vertical="center"/>
    </xf>
    <xf numFmtId="0" fontId="0" fillId="10" borderId="0" xfId="0" applyNumberFormat="1" applyFont="1" applyFill="1" applyAlignment="1"/>
    <xf numFmtId="0" fontId="0" fillId="10" borderId="0" xfId="0" applyFont="1" applyFill="1" applyAlignment="1"/>
    <xf numFmtId="0" fontId="0" fillId="2" borderId="45" xfId="0" applyFont="1" applyFill="1" applyBorder="1" applyAlignment="1"/>
    <xf numFmtId="164" fontId="0" fillId="0" borderId="0" xfId="0" applyNumberFormat="1" applyFont="1" applyAlignment="1"/>
    <xf numFmtId="3" fontId="5" fillId="3" borderId="13" xfId="0" applyNumberFormat="1" applyFont="1" applyFill="1" applyBorder="1" applyAlignment="1">
      <alignment horizontal="right" vertical="center"/>
    </xf>
    <xf numFmtId="49" fontId="2" fillId="5" borderId="46" xfId="0" applyNumberFormat="1" applyFont="1" applyFill="1" applyBorder="1" applyAlignment="1">
      <alignment vertical="center"/>
    </xf>
    <xf numFmtId="0" fontId="2" fillId="5" borderId="47" xfId="0" applyFont="1" applyFill="1" applyBorder="1" applyAlignment="1">
      <alignment vertical="center"/>
    </xf>
    <xf numFmtId="164" fontId="2" fillId="5" borderId="48" xfId="0" applyNumberFormat="1" applyFont="1" applyFill="1" applyBorder="1" applyAlignment="1">
      <alignment vertical="center"/>
    </xf>
    <xf numFmtId="49" fontId="2" fillId="3" borderId="49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164" fontId="2" fillId="3" borderId="51" xfId="0" applyNumberFormat="1" applyFont="1" applyFill="1" applyBorder="1" applyAlignment="1">
      <alignment vertical="center"/>
    </xf>
    <xf numFmtId="49" fontId="2" fillId="5" borderId="49" xfId="0" applyNumberFormat="1" applyFont="1" applyFill="1" applyBorder="1" applyAlignment="1">
      <alignment vertical="center"/>
    </xf>
    <xf numFmtId="0" fontId="2" fillId="5" borderId="50" xfId="0" applyFont="1" applyFill="1" applyBorder="1" applyAlignment="1">
      <alignment vertical="center"/>
    </xf>
    <xf numFmtId="164" fontId="2" fillId="5" borderId="51" xfId="0" applyNumberFormat="1" applyFont="1" applyFill="1" applyBorder="1" applyAlignment="1">
      <alignment vertical="center"/>
    </xf>
    <xf numFmtId="49" fontId="2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2" fillId="11" borderId="54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5" fillId="8" borderId="41" xfId="0" applyNumberFormat="1" applyFont="1" applyFill="1" applyBorder="1" applyAlignment="1">
      <alignment horizontal="center" vertical="center"/>
    </xf>
    <xf numFmtId="49" fontId="15" fillId="8" borderId="42" xfId="0" applyNumberFormat="1" applyFont="1" applyFill="1" applyBorder="1" applyAlignment="1">
      <alignment horizontal="center" vertical="center"/>
    </xf>
    <xf numFmtId="49" fontId="15" fillId="8" borderId="43" xfId="0" applyNumberFormat="1" applyFont="1" applyFill="1" applyBorder="1" applyAlignment="1">
      <alignment horizontal="center" vertical="center"/>
    </xf>
    <xf numFmtId="49" fontId="15" fillId="8" borderId="25" xfId="0" applyNumberFormat="1" applyFont="1" applyFill="1" applyBorder="1" applyAlignment="1">
      <alignment vertical="center"/>
    </xf>
    <xf numFmtId="0" fontId="16" fillId="8" borderId="26" xfId="0" applyFont="1" applyFill="1" applyBorder="1" applyAlignment="1">
      <alignment vertical="center"/>
    </xf>
    <xf numFmtId="0" fontId="0" fillId="10" borderId="45" xfId="0" applyFont="1" applyFill="1" applyBorder="1" applyAlignment="1"/>
    <xf numFmtId="49" fontId="5" fillId="3" borderId="1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 vertical="center"/>
    </xf>
    <xf numFmtId="3" fontId="5" fillId="3" borderId="14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wrapText="1"/>
    </xf>
    <xf numFmtId="14" fontId="4" fillId="2" borderId="55" xfId="0" applyNumberFormat="1" applyFont="1" applyFill="1" applyBorder="1" applyAlignment="1"/>
    <xf numFmtId="0" fontId="4" fillId="2" borderId="56" xfId="0" applyFont="1" applyFill="1" applyBorder="1" applyAlignment="1"/>
    <xf numFmtId="0" fontId="4" fillId="2" borderId="55" xfId="0" applyFont="1" applyFill="1" applyBorder="1" applyAlignment="1"/>
    <xf numFmtId="0" fontId="4" fillId="2" borderId="55" xfId="0" applyFont="1" applyFill="1" applyBorder="1" applyAlignment="1">
      <alignment horizontal="right" wrapText="1"/>
    </xf>
    <xf numFmtId="0" fontId="3" fillId="2" borderId="57" xfId="0" applyFont="1" applyFill="1" applyBorder="1" applyAlignment="1"/>
    <xf numFmtId="0" fontId="3" fillId="2" borderId="57" xfId="0" applyFont="1" applyFill="1" applyBorder="1" applyAlignment="1">
      <alignment horizontal="left"/>
    </xf>
    <xf numFmtId="0" fontId="3" fillId="2" borderId="57" xfId="0" applyFont="1" applyFill="1" applyBorder="1" applyAlignment="1">
      <alignment horizontal="right"/>
    </xf>
    <xf numFmtId="49" fontId="17" fillId="3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right" vertical="center"/>
    </xf>
  </cellXfs>
  <cellStyles count="5">
    <cellStyle name="Millares 6" xfId="4"/>
    <cellStyle name="Normal" xfId="0" builtinId="0"/>
    <cellStyle name="Normal 2" xfId="1"/>
    <cellStyle name="Normal 4" xfId="2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161925"/>
          <a:ext cx="6903689" cy="119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B1" zoomScale="118" zoomScaleNormal="118" workbookViewId="0">
      <selection activeCell="G85" sqref="G85"/>
    </sheetView>
  </sheetViews>
  <sheetFormatPr baseColWidth="10" defaultColWidth="10.85546875" defaultRowHeight="11.25" customHeight="1"/>
  <cols>
    <col min="1" max="1" width="6.1406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3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8"/>
    </row>
    <row r="2" spans="1:7" ht="15" customHeight="1">
      <c r="A2" s="2"/>
      <c r="B2" s="2"/>
      <c r="C2" s="2"/>
      <c r="D2" s="2"/>
      <c r="E2" s="2"/>
      <c r="F2" s="2"/>
      <c r="G2" s="28"/>
    </row>
    <row r="3" spans="1:7" ht="15" customHeight="1">
      <c r="A3" s="2"/>
      <c r="B3" s="2"/>
      <c r="C3" s="2"/>
      <c r="D3" s="2"/>
      <c r="E3" s="2"/>
      <c r="F3" s="2"/>
      <c r="G3" s="28"/>
    </row>
    <row r="4" spans="1:7" ht="15" customHeight="1">
      <c r="A4" s="2"/>
      <c r="B4" s="2"/>
      <c r="C4" s="2"/>
      <c r="D4" s="2"/>
      <c r="E4" s="2"/>
      <c r="F4" s="2"/>
      <c r="G4" s="28"/>
    </row>
    <row r="5" spans="1:7" ht="15" customHeight="1">
      <c r="A5" s="2"/>
      <c r="B5" s="2"/>
      <c r="C5" s="2"/>
      <c r="D5" s="2"/>
      <c r="E5" s="2"/>
      <c r="F5" s="2"/>
      <c r="G5" s="28"/>
    </row>
    <row r="6" spans="1:7" ht="15" customHeight="1">
      <c r="A6" s="2"/>
      <c r="B6" s="2"/>
      <c r="C6" s="2"/>
      <c r="D6" s="2"/>
      <c r="E6" s="2"/>
      <c r="F6" s="2"/>
      <c r="G6" s="28"/>
    </row>
    <row r="7" spans="1:7" ht="15" customHeight="1">
      <c r="A7" s="2"/>
      <c r="B7" s="2"/>
      <c r="C7" s="2"/>
      <c r="D7" s="2"/>
      <c r="E7" s="2"/>
      <c r="F7" s="2"/>
      <c r="G7" s="28"/>
    </row>
    <row r="8" spans="1:7" ht="15" customHeight="1">
      <c r="A8" s="2"/>
      <c r="B8" s="3"/>
      <c r="C8" s="4"/>
      <c r="D8" s="2"/>
      <c r="E8" s="4"/>
      <c r="F8" s="4"/>
      <c r="G8" s="29"/>
    </row>
    <row r="9" spans="1:7" ht="12" customHeight="1">
      <c r="A9" s="5"/>
      <c r="B9" s="37" t="s">
        <v>0</v>
      </c>
      <c r="C9" s="38" t="s">
        <v>57</v>
      </c>
      <c r="D9" s="39"/>
      <c r="E9" s="117" t="s">
        <v>109</v>
      </c>
      <c r="F9" s="118"/>
      <c r="G9" s="95">
        <f>17*100</f>
        <v>1700</v>
      </c>
    </row>
    <row r="10" spans="1:7" ht="18" customHeight="1">
      <c r="A10" s="5"/>
      <c r="B10" s="6" t="s">
        <v>1</v>
      </c>
      <c r="C10" s="40" t="s">
        <v>58</v>
      </c>
      <c r="D10" s="39"/>
      <c r="E10" s="119" t="s">
        <v>80</v>
      </c>
      <c r="F10" s="120"/>
      <c r="G10" s="96" t="s">
        <v>81</v>
      </c>
    </row>
    <row r="11" spans="1:7" ht="18" customHeight="1">
      <c r="A11" s="5"/>
      <c r="B11" s="6" t="s">
        <v>2</v>
      </c>
      <c r="C11" s="38" t="s">
        <v>59</v>
      </c>
      <c r="D11" s="39"/>
      <c r="E11" s="119" t="s">
        <v>110</v>
      </c>
      <c r="F11" s="120"/>
      <c r="G11" s="97">
        <v>3185</v>
      </c>
    </row>
    <row r="12" spans="1:7" ht="11.25" customHeight="1">
      <c r="A12" s="5"/>
      <c r="B12" s="6" t="s">
        <v>3</v>
      </c>
      <c r="C12" s="38" t="s">
        <v>60</v>
      </c>
      <c r="D12" s="39"/>
      <c r="E12" s="35" t="s">
        <v>4</v>
      </c>
      <c r="F12" s="36"/>
      <c r="G12" s="41">
        <f>G9*G11</f>
        <v>5414500</v>
      </c>
    </row>
    <row r="13" spans="1:7" ht="11.25" customHeight="1">
      <c r="A13" s="5"/>
      <c r="B13" s="6" t="s">
        <v>5</v>
      </c>
      <c r="C13" s="38" t="s">
        <v>61</v>
      </c>
      <c r="D13" s="39"/>
      <c r="E13" s="119" t="s">
        <v>6</v>
      </c>
      <c r="F13" s="120"/>
      <c r="G13" s="42" t="s">
        <v>63</v>
      </c>
    </row>
    <row r="14" spans="1:7" ht="25.5">
      <c r="A14" s="5"/>
      <c r="B14" s="6" t="s">
        <v>7</v>
      </c>
      <c r="C14" s="40" t="s">
        <v>62</v>
      </c>
      <c r="D14" s="39"/>
      <c r="E14" s="119" t="s">
        <v>8</v>
      </c>
      <c r="F14" s="120"/>
      <c r="G14" s="98" t="s">
        <v>85</v>
      </c>
    </row>
    <row r="15" spans="1:7" ht="25.5" customHeight="1">
      <c r="A15" s="5"/>
      <c r="B15" s="6" t="s">
        <v>9</v>
      </c>
      <c r="C15" s="43">
        <v>44927</v>
      </c>
      <c r="D15" s="39"/>
      <c r="E15" s="121" t="s">
        <v>10</v>
      </c>
      <c r="F15" s="122"/>
      <c r="G15" s="42" t="s">
        <v>64</v>
      </c>
    </row>
    <row r="16" spans="1:7" ht="12" customHeight="1">
      <c r="A16" s="2"/>
      <c r="B16" s="134"/>
      <c r="C16" s="135"/>
      <c r="D16" s="136"/>
      <c r="E16" s="137"/>
      <c r="F16" s="137"/>
      <c r="G16" s="138"/>
    </row>
    <row r="17" spans="1:255" ht="12" customHeight="1">
      <c r="A17" s="101"/>
      <c r="B17" s="142" t="s">
        <v>108</v>
      </c>
      <c r="C17" s="143"/>
      <c r="D17" s="143"/>
      <c r="E17" s="143"/>
      <c r="F17" s="143"/>
      <c r="G17" s="143"/>
    </row>
    <row r="18" spans="1:255" ht="12" customHeight="1">
      <c r="A18" s="2"/>
      <c r="B18" s="139"/>
      <c r="C18" s="140"/>
      <c r="D18" s="140"/>
      <c r="E18" s="140"/>
      <c r="F18" s="139"/>
      <c r="G18" s="141"/>
    </row>
    <row r="19" spans="1:255" ht="12" customHeight="1">
      <c r="A19" s="101"/>
      <c r="B19" s="44" t="s">
        <v>11</v>
      </c>
      <c r="C19" s="45"/>
      <c r="D19" s="46"/>
      <c r="E19" s="46"/>
      <c r="F19" s="47"/>
      <c r="G19" s="48"/>
    </row>
    <row r="20" spans="1:255" ht="24" customHeight="1">
      <c r="A20" s="101"/>
      <c r="B20" s="49" t="s">
        <v>12</v>
      </c>
      <c r="C20" s="50" t="s">
        <v>13</v>
      </c>
      <c r="D20" s="50" t="s">
        <v>14</v>
      </c>
      <c r="E20" s="49" t="s">
        <v>15</v>
      </c>
      <c r="F20" s="50" t="s">
        <v>16</v>
      </c>
      <c r="G20" s="49" t="s">
        <v>17</v>
      </c>
    </row>
    <row r="21" spans="1:255" ht="25.5">
      <c r="A21" s="101"/>
      <c r="B21" s="51" t="s">
        <v>65</v>
      </c>
      <c r="C21" s="52" t="s">
        <v>18</v>
      </c>
      <c r="D21" s="52">
        <v>1</v>
      </c>
      <c r="E21" s="133" t="s">
        <v>111</v>
      </c>
      <c r="F21" s="53">
        <v>30000</v>
      </c>
      <c r="G21" s="144">
        <f t="shared" ref="G21:G34" si="0">+D21*F21</f>
        <v>30000</v>
      </c>
    </row>
    <row r="22" spans="1:255" ht="12.75" customHeight="1">
      <c r="A22" s="101"/>
      <c r="B22" s="51" t="s">
        <v>86</v>
      </c>
      <c r="C22" s="52" t="s">
        <v>18</v>
      </c>
      <c r="D22" s="52">
        <v>1.5</v>
      </c>
      <c r="E22" s="133" t="s">
        <v>66</v>
      </c>
      <c r="F22" s="53">
        <v>30000</v>
      </c>
      <c r="G22" s="144">
        <f t="shared" si="0"/>
        <v>45000</v>
      </c>
    </row>
    <row r="23" spans="1:255" s="100" customFormat="1" ht="12.75" customHeight="1">
      <c r="A23" s="128"/>
      <c r="B23" s="51" t="s">
        <v>83</v>
      </c>
      <c r="C23" s="52" t="s">
        <v>18</v>
      </c>
      <c r="D23" s="52">
        <v>1</v>
      </c>
      <c r="E23" s="133" t="s">
        <v>77</v>
      </c>
      <c r="F23" s="53">
        <v>30000</v>
      </c>
      <c r="G23" s="144">
        <f t="shared" si="0"/>
        <v>30000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ht="25.5">
      <c r="A24" s="101"/>
      <c r="B24" s="51" t="s">
        <v>67</v>
      </c>
      <c r="C24" s="52" t="s">
        <v>18</v>
      </c>
      <c r="D24" s="52">
        <v>1.25</v>
      </c>
      <c r="E24" s="133" t="s">
        <v>112</v>
      </c>
      <c r="F24" s="53">
        <v>30000</v>
      </c>
      <c r="G24" s="144">
        <f t="shared" si="0"/>
        <v>37500</v>
      </c>
    </row>
    <row r="25" spans="1:255" ht="15">
      <c r="A25" s="101"/>
      <c r="B25" s="51" t="s">
        <v>68</v>
      </c>
      <c r="C25" s="52" t="s">
        <v>18</v>
      </c>
      <c r="D25" s="52">
        <v>12.5</v>
      </c>
      <c r="E25" s="133" t="s">
        <v>107</v>
      </c>
      <c r="F25" s="53">
        <v>30000</v>
      </c>
      <c r="G25" s="144">
        <f t="shared" si="0"/>
        <v>375000</v>
      </c>
    </row>
    <row r="26" spans="1:255" ht="15">
      <c r="A26" s="101"/>
      <c r="B26" s="51" t="s">
        <v>84</v>
      </c>
      <c r="C26" s="52" t="s">
        <v>18</v>
      </c>
      <c r="D26" s="52">
        <v>3</v>
      </c>
      <c r="E26" s="133" t="s">
        <v>87</v>
      </c>
      <c r="F26" s="53">
        <v>30000</v>
      </c>
      <c r="G26" s="144">
        <f t="shared" si="0"/>
        <v>90000</v>
      </c>
    </row>
    <row r="27" spans="1:255" ht="12.75" customHeight="1">
      <c r="A27" s="101"/>
      <c r="B27" s="51" t="s">
        <v>69</v>
      </c>
      <c r="C27" s="52" t="s">
        <v>18</v>
      </c>
      <c r="D27" s="52">
        <v>1</v>
      </c>
      <c r="E27" s="133" t="s">
        <v>79</v>
      </c>
      <c r="F27" s="53">
        <v>30000</v>
      </c>
      <c r="G27" s="144">
        <f t="shared" si="0"/>
        <v>30000</v>
      </c>
    </row>
    <row r="28" spans="1:255" ht="12.75" customHeight="1">
      <c r="A28" s="101"/>
      <c r="B28" s="51" t="s">
        <v>70</v>
      </c>
      <c r="C28" s="52" t="s">
        <v>18</v>
      </c>
      <c r="D28" s="52">
        <v>0.125</v>
      </c>
      <c r="E28" s="133" t="s">
        <v>76</v>
      </c>
      <c r="F28" s="53">
        <v>30000</v>
      </c>
      <c r="G28" s="144">
        <f t="shared" si="0"/>
        <v>3750</v>
      </c>
    </row>
    <row r="29" spans="1:255" ht="12.75" customHeight="1">
      <c r="A29" s="101"/>
      <c r="B29" s="51" t="s">
        <v>88</v>
      </c>
      <c r="C29" s="52" t="s">
        <v>18</v>
      </c>
      <c r="D29" s="52">
        <v>3.25</v>
      </c>
      <c r="E29" s="133" t="s">
        <v>71</v>
      </c>
      <c r="F29" s="53">
        <v>30000</v>
      </c>
      <c r="G29" s="144">
        <f t="shared" si="0"/>
        <v>97500</v>
      </c>
    </row>
    <row r="30" spans="1:255" ht="12.75" customHeight="1">
      <c r="A30" s="101"/>
      <c r="B30" s="51" t="s">
        <v>72</v>
      </c>
      <c r="C30" s="52" t="s">
        <v>18</v>
      </c>
      <c r="D30" s="52">
        <v>2</v>
      </c>
      <c r="E30" s="133" t="s">
        <v>82</v>
      </c>
      <c r="F30" s="53">
        <v>30000</v>
      </c>
      <c r="G30" s="144">
        <f t="shared" si="0"/>
        <v>60000</v>
      </c>
    </row>
    <row r="31" spans="1:255" ht="12.75" customHeight="1">
      <c r="A31" s="101"/>
      <c r="B31" s="51" t="s">
        <v>89</v>
      </c>
      <c r="C31" s="52" t="s">
        <v>18</v>
      </c>
      <c r="D31" s="52">
        <v>2</v>
      </c>
      <c r="E31" s="133" t="s">
        <v>85</v>
      </c>
      <c r="F31" s="53">
        <v>30000</v>
      </c>
      <c r="G31" s="144">
        <f t="shared" si="0"/>
        <v>60000</v>
      </c>
    </row>
    <row r="32" spans="1:255" ht="12.75" customHeight="1">
      <c r="A32" s="101"/>
      <c r="B32" s="51" t="s">
        <v>73</v>
      </c>
      <c r="C32" s="52" t="s">
        <v>18</v>
      </c>
      <c r="D32" s="52">
        <v>5</v>
      </c>
      <c r="E32" s="133" t="s">
        <v>85</v>
      </c>
      <c r="F32" s="53">
        <v>30000</v>
      </c>
      <c r="G32" s="144">
        <f t="shared" si="0"/>
        <v>150000</v>
      </c>
    </row>
    <row r="33" spans="1:11" ht="12.75" customHeight="1">
      <c r="A33" s="101"/>
      <c r="B33" s="51" t="s">
        <v>90</v>
      </c>
      <c r="C33" s="52" t="s">
        <v>18</v>
      </c>
      <c r="D33" s="52">
        <v>5</v>
      </c>
      <c r="E33" s="133" t="s">
        <v>74</v>
      </c>
      <c r="F33" s="53">
        <v>30000</v>
      </c>
      <c r="G33" s="144">
        <f t="shared" si="0"/>
        <v>150000</v>
      </c>
    </row>
    <row r="34" spans="1:11" ht="12.75" customHeight="1">
      <c r="A34" s="101"/>
      <c r="B34" s="51" t="s">
        <v>104</v>
      </c>
      <c r="C34" s="52" t="s">
        <v>18</v>
      </c>
      <c r="D34" s="52">
        <v>2</v>
      </c>
      <c r="E34" s="133" t="s">
        <v>105</v>
      </c>
      <c r="F34" s="53">
        <v>30000</v>
      </c>
      <c r="G34" s="144">
        <f t="shared" si="0"/>
        <v>60000</v>
      </c>
    </row>
    <row r="35" spans="1:11" ht="13.5" customHeight="1">
      <c r="A35" s="101"/>
      <c r="B35" s="129" t="s">
        <v>19</v>
      </c>
      <c r="C35" s="130"/>
      <c r="D35" s="130"/>
      <c r="E35" s="131"/>
      <c r="F35" s="131"/>
      <c r="G35" s="132">
        <f>SUM(G21:G34)</f>
        <v>1218750</v>
      </c>
      <c r="I35" s="34"/>
    </row>
    <row r="36" spans="1:11" ht="12" customHeight="1">
      <c r="A36" s="2"/>
      <c r="B36" s="64"/>
      <c r="C36" s="65"/>
      <c r="D36" s="65"/>
      <c r="E36" s="65"/>
      <c r="F36" s="67"/>
      <c r="G36" s="68"/>
    </row>
    <row r="37" spans="1:11" ht="12" customHeight="1">
      <c r="A37" s="5"/>
      <c r="B37" s="44" t="s">
        <v>20</v>
      </c>
      <c r="C37" s="45"/>
      <c r="D37" s="46"/>
      <c r="E37" s="46"/>
      <c r="F37" s="47"/>
      <c r="G37" s="48"/>
    </row>
    <row r="38" spans="1:11" ht="24" customHeight="1">
      <c r="A38" s="5"/>
      <c r="B38" s="49" t="s">
        <v>12</v>
      </c>
      <c r="C38" s="50" t="s">
        <v>13</v>
      </c>
      <c r="D38" s="50" t="s">
        <v>14</v>
      </c>
      <c r="E38" s="49" t="s">
        <v>55</v>
      </c>
      <c r="F38" s="50" t="s">
        <v>16</v>
      </c>
      <c r="G38" s="49" t="s">
        <v>17</v>
      </c>
    </row>
    <row r="39" spans="1:11" ht="12.75" customHeight="1">
      <c r="A39" s="5"/>
      <c r="B39" s="51"/>
      <c r="C39" s="52" t="s">
        <v>55</v>
      </c>
      <c r="D39" s="52" t="s">
        <v>55</v>
      </c>
      <c r="E39" s="52" t="s">
        <v>55</v>
      </c>
      <c r="F39" s="53" t="s">
        <v>55</v>
      </c>
      <c r="G39" s="54"/>
    </row>
    <row r="40" spans="1:11" ht="12" customHeight="1">
      <c r="A40" s="5"/>
      <c r="B40" s="7" t="s">
        <v>21</v>
      </c>
      <c r="C40" s="8"/>
      <c r="D40" s="8"/>
      <c r="E40" s="8"/>
      <c r="F40" s="55"/>
      <c r="G40" s="116">
        <f>+G39</f>
        <v>0</v>
      </c>
    </row>
    <row r="41" spans="1:11" ht="12.75" customHeight="1">
      <c r="A41" s="2"/>
      <c r="B41" s="56"/>
      <c r="C41" s="57"/>
      <c r="D41" s="57"/>
      <c r="E41" s="57"/>
      <c r="F41" s="58"/>
      <c r="G41" s="59"/>
    </row>
    <row r="42" spans="1:11" ht="12" customHeight="1">
      <c r="A42" s="5"/>
      <c r="B42" s="44" t="s">
        <v>22</v>
      </c>
      <c r="C42" s="45"/>
      <c r="D42" s="46"/>
      <c r="E42" s="46"/>
      <c r="F42" s="47"/>
      <c r="G42" s="48"/>
    </row>
    <row r="43" spans="1:11" ht="24" customHeight="1">
      <c r="A43" s="5"/>
      <c r="B43" s="60" t="s">
        <v>12</v>
      </c>
      <c r="C43" s="60" t="s">
        <v>13</v>
      </c>
      <c r="D43" s="60" t="s">
        <v>14</v>
      </c>
      <c r="E43" s="60" t="s">
        <v>15</v>
      </c>
      <c r="F43" s="61" t="s">
        <v>16</v>
      </c>
      <c r="G43" s="60" t="s">
        <v>17</v>
      </c>
    </row>
    <row r="44" spans="1:11" ht="12.75" customHeight="1">
      <c r="A44" s="101"/>
      <c r="B44" s="51"/>
      <c r="C44" s="52"/>
      <c r="D44" s="52"/>
      <c r="E44" s="133"/>
      <c r="F44" s="53"/>
      <c r="G44" s="54"/>
    </row>
    <row r="45" spans="1:11" ht="12.75" customHeight="1">
      <c r="A45" s="5"/>
      <c r="B45" s="7" t="s">
        <v>23</v>
      </c>
      <c r="C45" s="8"/>
      <c r="D45" s="8"/>
      <c r="E45" s="8"/>
      <c r="F45" s="8"/>
      <c r="G45" s="116">
        <f>SUM(G44:G44)</f>
        <v>0</v>
      </c>
    </row>
    <row r="46" spans="1:11" ht="12" customHeight="1">
      <c r="A46" s="2"/>
      <c r="B46" s="56"/>
      <c r="C46" s="57"/>
      <c r="D46" s="57"/>
      <c r="E46" s="57"/>
      <c r="F46" s="58"/>
      <c r="G46" s="59"/>
    </row>
    <row r="47" spans="1:11" ht="12" customHeight="1">
      <c r="A47" s="5"/>
      <c r="B47" s="44" t="s">
        <v>24</v>
      </c>
      <c r="C47" s="45"/>
      <c r="D47" s="46"/>
      <c r="E47" s="46"/>
      <c r="F47" s="47"/>
      <c r="G47" s="48"/>
    </row>
    <row r="48" spans="1:11" ht="24" customHeight="1">
      <c r="A48" s="5"/>
      <c r="B48" s="62" t="s">
        <v>25</v>
      </c>
      <c r="C48" s="62" t="s">
        <v>26</v>
      </c>
      <c r="D48" s="62" t="s">
        <v>27</v>
      </c>
      <c r="E48" s="62" t="s">
        <v>15</v>
      </c>
      <c r="F48" s="62" t="s">
        <v>16</v>
      </c>
      <c r="G48" s="63" t="s">
        <v>17</v>
      </c>
      <c r="K48" s="27"/>
    </row>
    <row r="49" spans="1:9" ht="12.75" customHeight="1">
      <c r="A49" s="101"/>
      <c r="B49" s="51" t="s">
        <v>94</v>
      </c>
      <c r="C49" s="52" t="s">
        <v>75</v>
      </c>
      <c r="D49" s="52">
        <v>8</v>
      </c>
      <c r="E49" s="133" t="s">
        <v>93</v>
      </c>
      <c r="F49" s="53">
        <v>58500</v>
      </c>
      <c r="G49" s="144">
        <f>+D49*F49</f>
        <v>468000</v>
      </c>
    </row>
    <row r="50" spans="1:9" ht="12.75" customHeight="1">
      <c r="A50" s="101"/>
      <c r="B50" s="51" t="s">
        <v>95</v>
      </c>
      <c r="C50" s="52" t="s">
        <v>75</v>
      </c>
      <c r="D50" s="52">
        <v>7</v>
      </c>
      <c r="E50" s="133" t="s">
        <v>96</v>
      </c>
      <c r="F50" s="53">
        <v>41600</v>
      </c>
      <c r="G50" s="144">
        <f t="shared" ref="G50:G54" si="1">+D50*F50</f>
        <v>291200</v>
      </c>
    </row>
    <row r="51" spans="1:9" ht="12.75" customHeight="1">
      <c r="A51" s="101"/>
      <c r="B51" s="51" t="s">
        <v>98</v>
      </c>
      <c r="C51" s="52" t="s">
        <v>91</v>
      </c>
      <c r="D51" s="52">
        <v>2</v>
      </c>
      <c r="E51" s="133" t="s">
        <v>76</v>
      </c>
      <c r="F51" s="53">
        <v>15500</v>
      </c>
      <c r="G51" s="144">
        <f t="shared" si="1"/>
        <v>31000</v>
      </c>
    </row>
    <row r="52" spans="1:9" ht="25.5">
      <c r="A52" s="101"/>
      <c r="B52" s="51" t="s">
        <v>78</v>
      </c>
      <c r="C52" s="52" t="s">
        <v>97</v>
      </c>
      <c r="D52" s="52">
        <v>960</v>
      </c>
      <c r="E52" s="133" t="s">
        <v>111</v>
      </c>
      <c r="F52" s="53">
        <f>22350/25</f>
        <v>894</v>
      </c>
      <c r="G52" s="144">
        <f t="shared" si="1"/>
        <v>858240</v>
      </c>
    </row>
    <row r="53" spans="1:9" ht="25.5">
      <c r="A53" s="101"/>
      <c r="B53" s="51" t="s">
        <v>92</v>
      </c>
      <c r="C53" s="52" t="s">
        <v>99</v>
      </c>
      <c r="D53" s="52">
        <v>3</v>
      </c>
      <c r="E53" s="133" t="s">
        <v>111</v>
      </c>
      <c r="F53" s="53">
        <v>22900</v>
      </c>
      <c r="G53" s="144">
        <f t="shared" si="1"/>
        <v>68700</v>
      </c>
    </row>
    <row r="54" spans="1:9" ht="12.75" customHeight="1">
      <c r="A54" s="101"/>
      <c r="B54" s="51" t="s">
        <v>100</v>
      </c>
      <c r="C54" s="52" t="s">
        <v>97</v>
      </c>
      <c r="D54" s="52">
        <v>74</v>
      </c>
      <c r="E54" s="133" t="s">
        <v>96</v>
      </c>
      <c r="F54" s="53">
        <f>30920/6</f>
        <v>5153.333333333333</v>
      </c>
      <c r="G54" s="144">
        <f t="shared" si="1"/>
        <v>381346.66666666663</v>
      </c>
    </row>
    <row r="55" spans="1:9" ht="13.5" customHeight="1">
      <c r="A55" s="5"/>
      <c r="B55" s="70" t="s">
        <v>28</v>
      </c>
      <c r="C55" s="71"/>
      <c r="D55" s="71"/>
      <c r="E55" s="72"/>
      <c r="F55" s="72"/>
      <c r="G55" s="103">
        <f>SUM(G49:G54)</f>
        <v>2098486.6666666665</v>
      </c>
      <c r="I55" s="34"/>
    </row>
    <row r="56" spans="1:9" ht="12" customHeight="1">
      <c r="A56" s="2"/>
      <c r="B56" s="64"/>
      <c r="C56" s="65"/>
      <c r="D56" s="65"/>
      <c r="E56" s="66"/>
      <c r="F56" s="67"/>
      <c r="G56" s="68"/>
    </row>
    <row r="57" spans="1:9" ht="12" customHeight="1">
      <c r="A57" s="5"/>
      <c r="B57" s="44" t="s">
        <v>29</v>
      </c>
      <c r="C57" s="45"/>
      <c r="D57" s="46"/>
      <c r="E57" s="46"/>
      <c r="F57" s="47"/>
      <c r="G57" s="48"/>
    </row>
    <row r="58" spans="1:9" ht="24" customHeight="1">
      <c r="A58" s="5"/>
      <c r="B58" s="69" t="s">
        <v>30</v>
      </c>
      <c r="C58" s="62" t="s">
        <v>26</v>
      </c>
      <c r="D58" s="62" t="s">
        <v>27</v>
      </c>
      <c r="E58" s="69" t="s">
        <v>15</v>
      </c>
      <c r="F58" s="62" t="s">
        <v>16</v>
      </c>
      <c r="G58" s="69" t="s">
        <v>17</v>
      </c>
    </row>
    <row r="59" spans="1:9" ht="12.75" customHeight="1">
      <c r="A59" s="101"/>
      <c r="B59" s="51" t="s">
        <v>101</v>
      </c>
      <c r="C59" s="52" t="s">
        <v>102</v>
      </c>
      <c r="D59" s="52">
        <v>680</v>
      </c>
      <c r="E59" s="133" t="s">
        <v>106</v>
      </c>
      <c r="F59" s="53">
        <f>268*1.19</f>
        <v>318.91999999999996</v>
      </c>
      <c r="G59" s="144">
        <f>+D59*F59</f>
        <v>216865.59999999998</v>
      </c>
    </row>
    <row r="60" spans="1:9" ht="12.75" customHeight="1">
      <c r="A60" s="101"/>
      <c r="B60" s="51" t="s">
        <v>103</v>
      </c>
      <c r="C60" s="52" t="s">
        <v>56</v>
      </c>
      <c r="D60" s="52">
        <v>90</v>
      </c>
      <c r="E60" s="133" t="s">
        <v>79</v>
      </c>
      <c r="F60" s="53">
        <v>900</v>
      </c>
      <c r="G60" s="144">
        <f>+D60*F60</f>
        <v>81000</v>
      </c>
    </row>
    <row r="61" spans="1:9" ht="13.5" customHeight="1">
      <c r="A61" s="5"/>
      <c r="B61" s="70" t="s">
        <v>31</v>
      </c>
      <c r="C61" s="71"/>
      <c r="D61" s="71"/>
      <c r="E61" s="72"/>
      <c r="F61" s="72"/>
      <c r="G61" s="103">
        <f>SUM(G59:G60)</f>
        <v>297865.59999999998</v>
      </c>
      <c r="I61" s="34"/>
    </row>
    <row r="62" spans="1:9" ht="12" customHeight="1">
      <c r="A62" s="2"/>
      <c r="B62" s="73"/>
      <c r="C62" s="73"/>
      <c r="D62" s="73"/>
      <c r="E62" s="73"/>
      <c r="F62" s="74"/>
      <c r="G62" s="75"/>
    </row>
    <row r="63" spans="1:9" ht="12" customHeight="1">
      <c r="A63" s="12"/>
      <c r="B63" s="104" t="s">
        <v>32</v>
      </c>
      <c r="C63" s="105"/>
      <c r="D63" s="105"/>
      <c r="E63" s="105"/>
      <c r="F63" s="105"/>
      <c r="G63" s="106">
        <f>G35+G40+G45+G55+G61</f>
        <v>3615102.2666666666</v>
      </c>
    </row>
    <row r="64" spans="1:9" ht="12" customHeight="1">
      <c r="A64" s="12"/>
      <c r="B64" s="107" t="s">
        <v>33</v>
      </c>
      <c r="C64" s="108"/>
      <c r="D64" s="108"/>
      <c r="E64" s="108"/>
      <c r="F64" s="108"/>
      <c r="G64" s="109">
        <f>G63*0.05</f>
        <v>180755.11333333334</v>
      </c>
    </row>
    <row r="65" spans="1:9" ht="12" customHeight="1">
      <c r="A65" s="12"/>
      <c r="B65" s="110" t="s">
        <v>34</v>
      </c>
      <c r="C65" s="111"/>
      <c r="D65" s="111"/>
      <c r="E65" s="111"/>
      <c r="F65" s="111"/>
      <c r="G65" s="112">
        <f>G64+G63</f>
        <v>3795857.38</v>
      </c>
      <c r="H65" s="102"/>
      <c r="I65" s="102"/>
    </row>
    <row r="66" spans="1:9" ht="12" customHeight="1">
      <c r="A66" s="12"/>
      <c r="B66" s="107" t="s">
        <v>35</v>
      </c>
      <c r="C66" s="108"/>
      <c r="D66" s="108"/>
      <c r="E66" s="108"/>
      <c r="F66" s="108"/>
      <c r="G66" s="109">
        <f>G12</f>
        <v>5414500</v>
      </c>
      <c r="H66" s="102"/>
    </row>
    <row r="67" spans="1:9" ht="12" customHeight="1">
      <c r="A67" s="12"/>
      <c r="B67" s="113" t="s">
        <v>36</v>
      </c>
      <c r="C67" s="114"/>
      <c r="D67" s="114"/>
      <c r="E67" s="114"/>
      <c r="F67" s="114"/>
      <c r="G67" s="115">
        <f>G66-G65</f>
        <v>1618642.62</v>
      </c>
      <c r="H67" s="102"/>
      <c r="I67" s="102"/>
    </row>
    <row r="68" spans="1:9" ht="12" customHeight="1">
      <c r="A68" s="12"/>
      <c r="B68" s="13" t="s">
        <v>37</v>
      </c>
      <c r="C68" s="14"/>
      <c r="D68" s="14"/>
      <c r="E68" s="14"/>
      <c r="F68" s="14"/>
      <c r="G68" s="30"/>
    </row>
    <row r="69" spans="1:9" ht="12.75" customHeight="1" thickBot="1">
      <c r="A69" s="12"/>
      <c r="B69" s="15"/>
      <c r="C69" s="14"/>
      <c r="D69" s="14"/>
      <c r="E69" s="14"/>
      <c r="F69" s="14"/>
      <c r="G69" s="30"/>
    </row>
    <row r="70" spans="1:9" ht="12" customHeight="1">
      <c r="A70" s="12"/>
      <c r="B70" s="18" t="s">
        <v>38</v>
      </c>
      <c r="C70" s="19"/>
      <c r="D70" s="19"/>
      <c r="E70" s="19"/>
      <c r="F70" s="20"/>
      <c r="G70" s="30"/>
    </row>
    <row r="71" spans="1:9" ht="12" customHeight="1">
      <c r="A71" s="12"/>
      <c r="B71" s="21" t="s">
        <v>39</v>
      </c>
      <c r="C71" s="11"/>
      <c r="D71" s="11"/>
      <c r="E71" s="11"/>
      <c r="F71" s="22"/>
      <c r="G71" s="30"/>
    </row>
    <row r="72" spans="1:9" ht="12" customHeight="1">
      <c r="A72" s="12"/>
      <c r="B72" s="21" t="s">
        <v>40</v>
      </c>
      <c r="C72" s="11"/>
      <c r="D72" s="11"/>
      <c r="E72" s="11"/>
      <c r="F72" s="22"/>
      <c r="G72" s="30"/>
    </row>
    <row r="73" spans="1:9" ht="12" customHeight="1">
      <c r="A73" s="12"/>
      <c r="B73" s="21" t="s">
        <v>41</v>
      </c>
      <c r="C73" s="11"/>
      <c r="D73" s="11"/>
      <c r="E73" s="11"/>
      <c r="F73" s="22"/>
      <c r="G73" s="30"/>
    </row>
    <row r="74" spans="1:9" ht="12" customHeight="1">
      <c r="A74" s="12"/>
      <c r="B74" s="21" t="s">
        <v>42</v>
      </c>
      <c r="C74" s="11"/>
      <c r="D74" s="11"/>
      <c r="E74" s="11"/>
      <c r="F74" s="22"/>
      <c r="G74" s="30"/>
    </row>
    <row r="75" spans="1:9" ht="12" customHeight="1">
      <c r="A75" s="12"/>
      <c r="B75" s="21" t="s">
        <v>43</v>
      </c>
      <c r="C75" s="11"/>
      <c r="D75" s="11"/>
      <c r="E75" s="11"/>
      <c r="F75" s="22"/>
      <c r="G75" s="30"/>
    </row>
    <row r="76" spans="1:9" ht="12.75" customHeight="1" thickBot="1">
      <c r="A76" s="12"/>
      <c r="B76" s="23" t="s">
        <v>44</v>
      </c>
      <c r="C76" s="24"/>
      <c r="D76" s="24"/>
      <c r="E76" s="24"/>
      <c r="F76" s="25"/>
      <c r="G76" s="30"/>
    </row>
    <row r="77" spans="1:9" ht="12.75" customHeight="1">
      <c r="A77" s="12"/>
      <c r="B77" s="16"/>
      <c r="C77" s="11"/>
      <c r="D77" s="11"/>
      <c r="E77" s="11"/>
      <c r="F77" s="11"/>
      <c r="G77" s="30"/>
    </row>
    <row r="78" spans="1:9" ht="15" customHeight="1" thickBot="1">
      <c r="A78" s="12"/>
      <c r="B78" s="126" t="s">
        <v>45</v>
      </c>
      <c r="C78" s="127"/>
      <c r="D78" s="77"/>
      <c r="E78" s="78"/>
      <c r="F78" s="9"/>
      <c r="G78" s="30"/>
    </row>
    <row r="79" spans="1:9" ht="12" customHeight="1">
      <c r="A79" s="12"/>
      <c r="B79" s="79" t="s">
        <v>30</v>
      </c>
      <c r="C79" s="80" t="s">
        <v>46</v>
      </c>
      <c r="D79" s="81" t="s">
        <v>47</v>
      </c>
      <c r="E79" s="78"/>
      <c r="F79" s="9"/>
      <c r="G79" s="30"/>
    </row>
    <row r="80" spans="1:9" ht="12" customHeight="1">
      <c r="A80" s="12"/>
      <c r="B80" s="82" t="s">
        <v>48</v>
      </c>
      <c r="C80" s="83">
        <f>G35</f>
        <v>1218750</v>
      </c>
      <c r="D80" s="84">
        <f>(C80/C86)</f>
        <v>0.32107370693679749</v>
      </c>
      <c r="E80" s="78"/>
      <c r="F80" s="9"/>
      <c r="G80" s="30"/>
    </row>
    <row r="81" spans="1:7" ht="12" customHeight="1">
      <c r="A81" s="12"/>
      <c r="B81" s="82" t="s">
        <v>49</v>
      </c>
      <c r="C81" s="83">
        <f>G40</f>
        <v>0</v>
      </c>
      <c r="D81" s="84">
        <v>0</v>
      </c>
      <c r="E81" s="78"/>
      <c r="F81" s="9"/>
      <c r="G81" s="30"/>
    </row>
    <row r="82" spans="1:7" ht="12" customHeight="1">
      <c r="A82" s="12"/>
      <c r="B82" s="82" t="s">
        <v>50</v>
      </c>
      <c r="C82" s="83">
        <f>G45</f>
        <v>0</v>
      </c>
      <c r="D82" s="84">
        <f>(C82/C86)</f>
        <v>0</v>
      </c>
      <c r="E82" s="78"/>
      <c r="F82" s="9"/>
      <c r="G82" s="30"/>
    </row>
    <row r="83" spans="1:7" ht="12" customHeight="1">
      <c r="A83" s="12"/>
      <c r="B83" s="82" t="s">
        <v>25</v>
      </c>
      <c r="C83" s="83">
        <f>G55</f>
        <v>2098486.6666666665</v>
      </c>
      <c r="D83" s="84">
        <f>(C83/C86)</f>
        <v>0.55283601478901367</v>
      </c>
      <c r="E83" s="78"/>
      <c r="F83" s="9"/>
      <c r="G83" s="30"/>
    </row>
    <row r="84" spans="1:7" ht="12" customHeight="1">
      <c r="A84" s="12"/>
      <c r="B84" s="82" t="s">
        <v>51</v>
      </c>
      <c r="C84" s="85">
        <f>G61</f>
        <v>297865.59999999998</v>
      </c>
      <c r="D84" s="84">
        <f>(C84/C86)</f>
        <v>7.8471230655141208E-2</v>
      </c>
      <c r="E84" s="86"/>
      <c r="F84" s="10"/>
      <c r="G84" s="30"/>
    </row>
    <row r="85" spans="1:7" ht="12" customHeight="1">
      <c r="A85" s="12"/>
      <c r="B85" s="82" t="s">
        <v>52</v>
      </c>
      <c r="C85" s="85">
        <f>G64</f>
        <v>180755.11333333334</v>
      </c>
      <c r="D85" s="84">
        <f>(C85/C86)</f>
        <v>4.7619047619047623E-2</v>
      </c>
      <c r="E85" s="86"/>
      <c r="F85" s="10"/>
      <c r="G85" s="30"/>
    </row>
    <row r="86" spans="1:7" ht="12.75" customHeight="1" thickBot="1">
      <c r="A86" s="12"/>
      <c r="B86" s="87" t="s">
        <v>53</v>
      </c>
      <c r="C86" s="88">
        <f>SUM(C80:C85)</f>
        <v>3795857.38</v>
      </c>
      <c r="D86" s="89">
        <f>SUM(D80:D85)</f>
        <v>1</v>
      </c>
      <c r="E86" s="86"/>
      <c r="F86" s="10"/>
      <c r="G86" s="30"/>
    </row>
    <row r="87" spans="1:7" ht="12" customHeight="1">
      <c r="A87" s="12"/>
      <c r="B87" s="90"/>
      <c r="C87" s="91"/>
      <c r="D87" s="91"/>
      <c r="E87" s="91"/>
      <c r="F87" s="14"/>
      <c r="G87" s="30"/>
    </row>
    <row r="88" spans="1:7" ht="12.75" customHeight="1" thickBot="1">
      <c r="A88" s="12"/>
      <c r="B88" s="76"/>
      <c r="C88" s="91"/>
      <c r="D88" s="91"/>
      <c r="E88" s="91"/>
      <c r="F88" s="14"/>
      <c r="G88" s="30"/>
    </row>
    <row r="89" spans="1:7" ht="12" customHeight="1" thickBot="1">
      <c r="A89" s="12"/>
      <c r="B89" s="123" t="s">
        <v>114</v>
      </c>
      <c r="C89" s="124"/>
      <c r="D89" s="124"/>
      <c r="E89" s="125"/>
      <c r="F89" s="10"/>
      <c r="G89" s="30"/>
    </row>
    <row r="90" spans="1:7" ht="12" customHeight="1">
      <c r="A90" s="12"/>
      <c r="B90" s="92" t="s">
        <v>113</v>
      </c>
      <c r="C90" s="93">
        <v>1400</v>
      </c>
      <c r="D90" s="93">
        <f>G9</f>
        <v>1700</v>
      </c>
      <c r="E90" s="93">
        <v>2000</v>
      </c>
      <c r="F90" s="26"/>
      <c r="G90" s="31"/>
    </row>
    <row r="91" spans="1:7" ht="12.75" customHeight="1" thickBot="1">
      <c r="A91" s="12"/>
      <c r="B91" s="87" t="s">
        <v>115</v>
      </c>
      <c r="C91" s="88">
        <f>(G65/C90)</f>
        <v>2711.3267000000001</v>
      </c>
      <c r="D91" s="88">
        <f>(G65/D90)</f>
        <v>2232.8572823529412</v>
      </c>
      <c r="E91" s="94">
        <f>(G65/E90)</f>
        <v>1897.92869</v>
      </c>
      <c r="F91" s="26"/>
      <c r="G91" s="31"/>
    </row>
    <row r="92" spans="1:7" ht="15.6" customHeight="1">
      <c r="A92" s="12"/>
      <c r="B92" s="17" t="s">
        <v>54</v>
      </c>
      <c r="C92" s="11"/>
      <c r="D92" s="11"/>
      <c r="E92" s="11"/>
      <c r="F92" s="11"/>
      <c r="G92" s="32"/>
    </row>
  </sheetData>
  <mergeCells count="9">
    <mergeCell ref="E9:F9"/>
    <mergeCell ref="E14:F14"/>
    <mergeCell ref="E15:F15"/>
    <mergeCell ref="B17:G17"/>
    <mergeCell ref="B89:E89"/>
    <mergeCell ref="B78:C7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2023-01-31T15:04:26Z</dcterms:modified>
</cp:coreProperties>
</file>