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COQIMBO\Agencia de Area Illapel\"/>
    </mc:Choice>
  </mc:AlternateContent>
  <bookViews>
    <workbookView xWindow="0" yWindow="0" windowWidth="28800" windowHeight="11475"/>
  </bookViews>
  <sheets>
    <sheet name="Apicultura" sheetId="30" r:id="rId1"/>
    <sheet name="apicultura " sheetId="31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31" l="1"/>
  <c r="F49" i="31"/>
  <c r="B72" i="31" s="1"/>
  <c r="F48" i="31"/>
  <c r="F43" i="31"/>
  <c r="F42" i="31"/>
  <c r="F41" i="31"/>
  <c r="F39" i="31"/>
  <c r="F44" i="31" s="1"/>
  <c r="B71" i="31" s="1"/>
  <c r="F38" i="31"/>
  <c r="F34" i="31"/>
  <c r="B70" i="31" s="1"/>
  <c r="F33" i="31"/>
  <c r="F24" i="31"/>
  <c r="F23" i="31"/>
  <c r="F22" i="31"/>
  <c r="F21" i="31"/>
  <c r="F12" i="31"/>
  <c r="F54" i="31" s="1"/>
  <c r="F51" i="31" l="1"/>
  <c r="F52" i="31" s="1"/>
  <c r="B68" i="31"/>
  <c r="C69" i="30"/>
  <c r="G48" i="30"/>
  <c r="G49" i="30" s="1"/>
  <c r="C72" i="30" s="1"/>
  <c r="G43" i="30"/>
  <c r="G42" i="30"/>
  <c r="G41" i="30"/>
  <c r="G39" i="30"/>
  <c r="G38" i="30"/>
  <c r="G33" i="30"/>
  <c r="G34" i="30" s="1"/>
  <c r="C70" i="30" s="1"/>
  <c r="G23" i="30"/>
  <c r="G22" i="30"/>
  <c r="G21" i="30"/>
  <c r="G12" i="30"/>
  <c r="G54" i="30" s="1"/>
  <c r="B73" i="31" l="1"/>
  <c r="F53" i="31"/>
  <c r="B74" i="31"/>
  <c r="C68" i="31"/>
  <c r="G24" i="30"/>
  <c r="C68" i="30" s="1"/>
  <c r="G44" i="30"/>
  <c r="C71" i="30" s="1"/>
  <c r="C71" i="31" l="1"/>
  <c r="C70" i="31"/>
  <c r="C74" i="31" s="1"/>
  <c r="C72" i="31"/>
  <c r="D79" i="31"/>
  <c r="C79" i="31"/>
  <c r="B79" i="31"/>
  <c r="F55" i="31"/>
  <c r="C73" i="31"/>
  <c r="G51" i="30"/>
  <c r="G52" i="30" s="1"/>
  <c r="G53" i="30" s="1"/>
  <c r="C73" i="30" l="1"/>
  <c r="C74" i="30" s="1"/>
  <c r="E79" i="30"/>
  <c r="D79" i="30"/>
  <c r="C79" i="30"/>
  <c r="G55" i="30"/>
  <c r="D71" i="30" l="1"/>
  <c r="D72" i="30"/>
  <c r="D68" i="30"/>
  <c r="D70" i="30"/>
  <c r="D73" i="30"/>
  <c r="D74" i="30" l="1"/>
</calcChain>
</file>

<file path=xl/sharedStrings.xml><?xml version="1.0" encoding="utf-8"?>
<sst xmlns="http://schemas.openxmlformats.org/spreadsheetml/2006/main" count="252" uniqueCount="96">
  <si>
    <t>RUBRO O CULTIVO</t>
  </si>
  <si>
    <t>Medio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</si>
  <si>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</si>
  <si>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</si>
  <si>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</si>
  <si>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</si>
  <si>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</si>
  <si>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</si>
  <si>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</si>
  <si>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</si>
  <si>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</si>
  <si>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</si>
  <si>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</si>
  <si>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</si>
  <si>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</si>
  <si>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</si>
  <si>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</si>
  <si>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</si>
  <si>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</si>
  <si>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</si>
  <si>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</si>
  <si>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</si>
  <si>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</si>
  <si>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</si>
  <si>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</si>
  <si>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</si>
  <si>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</si>
  <si>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</si>
  <si>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</si>
  <si>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</si>
  <si>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</si>
  <si>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</si>
  <si>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</si>
  <si>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</si>
  <si>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</si>
  <si>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</si>
  <si>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</si>
  <si>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</si>
  <si>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</si>
  <si>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</si>
  <si>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</si>
  <si>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Todas la comunas del Área</t>
  </si>
  <si>
    <t>Coquimbo</t>
  </si>
  <si>
    <t>Illapel</t>
  </si>
  <si>
    <t>Costo unitario ($/kg) (*)</t>
  </si>
  <si>
    <t>Septiembre - Marzo</t>
  </si>
  <si>
    <t>Cosecha</t>
  </si>
  <si>
    <t>Todas</t>
  </si>
  <si>
    <t>Marzo</t>
  </si>
  <si>
    <t>Septiembre-Marzo</t>
  </si>
  <si>
    <t>Sequía</t>
  </si>
  <si>
    <t>ESCENARIOS COSTO UNITARIO  ($/kg)</t>
  </si>
  <si>
    <t>L</t>
  </si>
  <si>
    <t>Mercado nacional</t>
  </si>
  <si>
    <t>U</t>
  </si>
  <si>
    <t>RENDIMIENTO (Kg/Colmena)</t>
  </si>
  <si>
    <t>Revisión colmenas</t>
  </si>
  <si>
    <t>Enero a Diciembre</t>
  </si>
  <si>
    <t>Tratamientos sanitarios</t>
  </si>
  <si>
    <t xml:space="preserve">Febrero- Diciembre </t>
  </si>
  <si>
    <t xml:space="preserve">Marzo- Diciembre </t>
  </si>
  <si>
    <t>Maquila 2 cosechas</t>
  </si>
  <si>
    <t>Abril- Mayo</t>
  </si>
  <si>
    <t>Verostop</t>
  </si>
  <si>
    <t>Acido fórmico</t>
  </si>
  <si>
    <t>Septiembre-Octubre</t>
  </si>
  <si>
    <t>Acido acético</t>
  </si>
  <si>
    <t>Fructosa</t>
  </si>
  <si>
    <t>Marzo- Agosto</t>
  </si>
  <si>
    <t>Levadura de cerveza</t>
  </si>
  <si>
    <t>Promotor L</t>
  </si>
  <si>
    <t>Traslados</t>
  </si>
  <si>
    <t>Rendimiento (kg/colmena)</t>
  </si>
  <si>
    <t xml:space="preserve">Mayo </t>
  </si>
  <si>
    <t>COSTOS DIRECTOS DE PRODUCCIÓN POR COLMENA (INCLUYE IVA)</t>
  </si>
  <si>
    <t>$/Colmena</t>
  </si>
  <si>
    <t>COSTO TOTAL/Colmena</t>
  </si>
  <si>
    <t xml:space="preserve">Octubre a Marzo </t>
  </si>
  <si>
    <t>Raza</t>
  </si>
  <si>
    <t>Nivel Tecnológico</t>
  </si>
  <si>
    <t>Región</t>
  </si>
  <si>
    <t>Agencia De Área</t>
  </si>
  <si>
    <t>Comuna/Localidad</t>
  </si>
  <si>
    <t>Fecha Precio Insumos</t>
  </si>
  <si>
    <t xml:space="preserve">Apicultura </t>
  </si>
  <si>
    <t>Fecha Estimada  Precio Venta</t>
  </si>
  <si>
    <t>Precio Esperado ($/Kilo)</t>
  </si>
  <si>
    <t>Ingreso Esperado, con IVA ($)</t>
  </si>
  <si>
    <t>Destino Producción</t>
  </si>
  <si>
    <t>Fecha de Cosecha</t>
  </si>
  <si>
    <t>Contingencia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</si>
  <si>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</si>
  <si>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</si>
  <si>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4. Los insumos aplicados (tipo y dosis) son referenciales y deben corresponder al territorio en particular</t>
  </si>
  <si>
    <t>Ítem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</si>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</sst>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_-;\-* #,##0.0_-;_-* &quot;-&quot;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/>
    <xf numFmtId="0" fontId="5" fillId="0" borderId="1"/>
    <xf numFmtId="0" fontId="5" fillId="0" borderId="1"/>
    <xf numFmtId="0" fontId="5" fillId="0" borderId="1"/>
  </cellStyleXfs>
  <cellXfs count="137">
    <xf numFmtId="0" fontId="0" fillId="0" borderId="0" xfId="0" applyFont="1" applyAlignment="1"/>
    <xf numFmtId="3" fontId="1" fillId="2" borderId="16" xfId="0" applyNumberFormat="1" applyFont="1" applyFill="1" applyBorder="1" applyAlignment="1">
      <alignment horizontal="right" wrapText="1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3" fontId="2" fillId="3" borderId="23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center" wrapText="1"/>
    </xf>
    <xf numFmtId="0" fontId="1" fillId="2" borderId="16" xfId="0" applyNumberFormat="1" applyFont="1" applyFill="1" applyBorder="1" applyAlignment="1">
      <alignment wrapText="1"/>
    </xf>
    <xf numFmtId="49" fontId="1" fillId="2" borderId="16" xfId="0" applyNumberFormat="1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right" vertical="center" wrapText="1"/>
    </xf>
    <xf numFmtId="49" fontId="1" fillId="2" borderId="39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wrapText="1"/>
    </xf>
    <xf numFmtId="49" fontId="1" fillId="2" borderId="16" xfId="0" applyNumberFormat="1" applyFont="1" applyFill="1" applyBorder="1" applyAlignment="1"/>
    <xf numFmtId="0" fontId="1" fillId="2" borderId="16" xfId="0" applyFont="1" applyFill="1" applyBorder="1" applyAlignment="1"/>
    <xf numFmtId="49" fontId="1" fillId="2" borderId="39" xfId="0" applyNumberFormat="1" applyFont="1" applyFill="1" applyBorder="1" applyAlignment="1">
      <alignment horizontal="right" wrapText="1"/>
    </xf>
    <xf numFmtId="0" fontId="4" fillId="0" borderId="41" xfId="0" applyFont="1" applyBorder="1" applyAlignment="1">
      <alignment horizontal="right" vertical="center"/>
    </xf>
    <xf numFmtId="49" fontId="1" fillId="2" borderId="39" xfId="0" applyNumberFormat="1" applyFont="1" applyFill="1" applyBorder="1" applyAlignment="1">
      <alignment horizontal="right"/>
    </xf>
    <xf numFmtId="17" fontId="4" fillId="0" borderId="41" xfId="0" quotePrefix="1" applyNumberFormat="1" applyFont="1" applyBorder="1" applyAlignment="1">
      <alignment horizontal="right" vertical="center"/>
    </xf>
    <xf numFmtId="0" fontId="6" fillId="10" borderId="40" xfId="0" applyFont="1" applyFill="1" applyBorder="1" applyAlignment="1">
      <alignment vertical="center" wrapText="1"/>
    </xf>
    <xf numFmtId="3" fontId="1" fillId="2" borderId="39" xfId="0" applyNumberFormat="1" applyFont="1" applyFill="1" applyBorder="1" applyAlignment="1">
      <alignment horizontal="right" wrapText="1"/>
    </xf>
    <xf numFmtId="0" fontId="6" fillId="10" borderId="4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49" fontId="8" fillId="3" borderId="42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/>
    <xf numFmtId="0" fontId="1" fillId="2" borderId="29" xfId="0" applyFont="1" applyFill="1" applyBorder="1" applyAlignment="1"/>
    <xf numFmtId="0" fontId="1" fillId="2" borderId="44" xfId="0" applyFont="1" applyFill="1" applyBorder="1" applyAlignment="1"/>
    <xf numFmtId="0" fontId="1" fillId="2" borderId="43" xfId="0" applyFont="1" applyFill="1" applyBorder="1" applyAlignment="1">
      <alignment wrapText="1"/>
    </xf>
    <xf numFmtId="14" fontId="1" fillId="2" borderId="17" xfId="0" applyNumberFormat="1" applyFont="1" applyFill="1" applyBorder="1" applyAlignment="1"/>
    <xf numFmtId="0" fontId="1" fillId="2" borderId="43" xfId="0" applyFont="1" applyFill="1" applyBorder="1" applyAlignment="1"/>
    <xf numFmtId="0" fontId="1" fillId="2" borderId="17" xfId="0" applyFont="1" applyFill="1" applyBorder="1" applyAlignment="1">
      <alignment horizontal="justify" wrapText="1"/>
    </xf>
    <xf numFmtId="0" fontId="1" fillId="2" borderId="18" xfId="0" applyFont="1" applyFill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/>
    <xf numFmtId="49" fontId="8" fillId="5" borderId="21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9" fontId="8" fillId="3" borderId="16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/>
    <xf numFmtId="49" fontId="8" fillId="5" borderId="23" xfId="0" applyNumberFormat="1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23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49" fontId="8" fillId="3" borderId="21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 wrapText="1"/>
    </xf>
    <xf numFmtId="49" fontId="8" fillId="3" borderId="3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/>
    <xf numFmtId="0" fontId="1" fillId="2" borderId="26" xfId="0" applyFont="1" applyFill="1" applyBorder="1" applyAlignment="1">
      <alignment horizontal="center"/>
    </xf>
    <xf numFmtId="49" fontId="2" fillId="3" borderId="27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3" fontId="2" fillId="3" borderId="27" xfId="0" applyNumberFormat="1" applyFont="1" applyFill="1" applyBorder="1" applyAlignment="1">
      <alignment vertical="center"/>
    </xf>
    <xf numFmtId="0" fontId="1" fillId="2" borderId="28" xfId="0" applyFont="1" applyFill="1" applyBorder="1" applyAlignment="1"/>
    <xf numFmtId="3" fontId="1" fillId="2" borderId="28" xfId="0" applyNumberFormat="1" applyFont="1" applyFill="1" applyBorder="1" applyAlignment="1"/>
    <xf numFmtId="49" fontId="8" fillId="5" borderId="30" xfId="0" applyNumberFormat="1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164" fontId="8" fillId="5" borderId="32" xfId="0" applyNumberFormat="1" applyFont="1" applyFill="1" applyBorder="1" applyAlignment="1">
      <alignment vertical="center"/>
    </xf>
    <xf numFmtId="49" fontId="8" fillId="3" borderId="33" xfId="0" applyNumberFormat="1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164" fontId="8" fillId="3" borderId="34" xfId="0" applyNumberFormat="1" applyFont="1" applyFill="1" applyBorder="1" applyAlignment="1">
      <alignment vertical="center"/>
    </xf>
    <xf numFmtId="49" fontId="8" fillId="5" borderId="33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164" fontId="8" fillId="5" borderId="34" xfId="0" applyNumberFormat="1" applyFont="1" applyFill="1" applyBorder="1" applyAlignment="1">
      <alignment vertical="center"/>
    </xf>
    <xf numFmtId="49" fontId="8" fillId="5" borderId="35" xfId="0" applyNumberFormat="1" applyFont="1" applyFill="1" applyBorder="1" applyAlignment="1">
      <alignment vertical="center"/>
    </xf>
    <xf numFmtId="0" fontId="8" fillId="5" borderId="36" xfId="0" applyFont="1" applyFill="1" applyBorder="1" applyAlignment="1">
      <alignment vertical="center"/>
    </xf>
    <xf numFmtId="164" fontId="8" fillId="6" borderId="37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7" borderId="1" xfId="0" applyFont="1" applyFill="1" applyBorder="1" applyAlignment="1"/>
    <xf numFmtId="0" fontId="8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9" borderId="40" xfId="0" applyFont="1" applyFill="1" applyBorder="1" applyAlignment="1"/>
    <xf numFmtId="49" fontId="3" fillId="8" borderId="40" xfId="0" applyNumberFormat="1" applyFont="1" applyFill="1" applyBorder="1" applyAlignment="1">
      <alignment vertical="center"/>
    </xf>
    <xf numFmtId="49" fontId="1" fillId="8" borderId="40" xfId="0" applyNumberFormat="1" applyFont="1" applyFill="1" applyBorder="1" applyAlignment="1"/>
    <xf numFmtId="49" fontId="3" fillId="2" borderId="40" xfId="0" applyNumberFormat="1" applyFont="1" applyFill="1" applyBorder="1" applyAlignment="1">
      <alignment vertical="center"/>
    </xf>
    <xf numFmtId="3" fontId="3" fillId="2" borderId="40" xfId="0" applyNumberFormat="1" applyFont="1" applyFill="1" applyBorder="1" applyAlignment="1">
      <alignment vertical="center"/>
    </xf>
    <xf numFmtId="9" fontId="1" fillId="2" borderId="40" xfId="0" applyNumberFormat="1" applyFont="1" applyFill="1" applyBorder="1" applyAlignment="1"/>
    <xf numFmtId="0" fontId="3" fillId="2" borderId="40" xfId="0" applyNumberFormat="1" applyFont="1" applyFill="1" applyBorder="1" applyAlignment="1">
      <alignment vertical="center"/>
    </xf>
    <xf numFmtId="165" fontId="3" fillId="2" borderId="40" xfId="0" applyNumberFormat="1" applyFont="1" applyFill="1" applyBorder="1" applyAlignment="1">
      <alignment vertical="center"/>
    </xf>
    <xf numFmtId="165" fontId="3" fillId="8" borderId="40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8" fillId="9" borderId="40" xfId="0" applyFont="1" applyFill="1" applyBorder="1" applyAlignment="1">
      <alignment vertical="center"/>
    </xf>
    <xf numFmtId="49" fontId="11" fillId="9" borderId="40" xfId="0" applyNumberFormat="1" applyFont="1" applyFill="1" applyBorder="1" applyAlignment="1">
      <alignment vertical="center"/>
    </xf>
    <xf numFmtId="0" fontId="3" fillId="8" borderId="40" xfId="0" applyNumberFormat="1" applyFont="1" applyFill="1" applyBorder="1" applyAlignment="1">
      <alignment vertical="center"/>
    </xf>
    <xf numFmtId="164" fontId="1" fillId="0" borderId="0" xfId="0" applyNumberFormat="1" applyFont="1" applyAlignment="1"/>
    <xf numFmtId="166" fontId="1" fillId="0" borderId="0" xfId="0" applyNumberFormat="1" applyFont="1" applyAlignment="1"/>
    <xf numFmtId="3" fontId="1" fillId="11" borderId="16" xfId="0" applyNumberFormat="1" applyFont="1" applyFill="1" applyBorder="1" applyAlignment="1">
      <alignment horizontal="right" wrapText="1"/>
    </xf>
    <xf numFmtId="49" fontId="11" fillId="9" borderId="40" xfId="0" applyNumberFormat="1" applyFont="1" applyFill="1" applyBorder="1" applyAlignment="1">
      <alignment vertical="center"/>
    </xf>
    <xf numFmtId="0" fontId="6" fillId="10" borderId="40" xfId="0" applyFont="1" applyFill="1" applyBorder="1" applyAlignment="1">
      <alignment vertical="center" wrapText="1"/>
    </xf>
    <xf numFmtId="0" fontId="6" fillId="10" borderId="40" xfId="0" applyFont="1" applyFill="1" applyBorder="1" applyAlignment="1">
      <alignment vertical="center"/>
    </xf>
    <xf numFmtId="49" fontId="11" fillId="9" borderId="40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2" fillId="3" borderId="45" xfId="0" applyNumberFormat="1" applyFont="1" applyFill="1" applyBorder="1" applyAlignment="1">
      <alignment wrapText="1"/>
    </xf>
    <xf numFmtId="0" fontId="2" fillId="4" borderId="45" xfId="0" applyFont="1" applyFill="1" applyBorder="1" applyAlignment="1">
      <alignment wrapText="1"/>
    </xf>
    <xf numFmtId="0" fontId="6" fillId="10" borderId="40" xfId="0" applyFont="1" applyFill="1" applyBorder="1" applyAlignment="1">
      <alignment vertical="center" wrapText="1"/>
    </xf>
    <xf numFmtId="0" fontId="6" fillId="10" borderId="40" xfId="0" applyFont="1" applyFill="1" applyBorder="1" applyAlignment="1">
      <alignment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</xdr:colOff>
      <xdr:row>1</xdr:row>
      <xdr:rowOff>15875</xdr:rowOff>
    </xdr:from>
    <xdr:to>
      <xdr:col>7</xdr:col>
      <xdr:colOff>14287</xdr:colOff>
      <xdr:row>7</xdr:row>
      <xdr:rowOff>47959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206375"/>
          <a:ext cx="56483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</xdr:colOff>
      <xdr:row>1</xdr:row>
      <xdr:rowOff>15875</xdr:rowOff>
    </xdr:from>
    <xdr:to>
      <xdr:col>7</xdr:col>
      <xdr:colOff>347662</xdr:colOff>
      <xdr:row>7</xdr:row>
      <xdr:rowOff>47959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737" y="206375"/>
          <a:ext cx="5664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U80"/>
  <sheetViews>
    <sheetView tabSelected="1" topLeftCell="A37" zoomScale="120" zoomScaleNormal="120" workbookViewId="0">
      <selection activeCell="I52" sqref="I52"/>
    </sheetView>
  </sheetViews>
  <sheetFormatPr baseColWidth="10" defaultColWidth="10.85546875" defaultRowHeight="11.25" customHeight="1" x14ac:dyDescent="0.25"/>
  <cols>
    <col min="1" max="1" width="4.42578125" style="37" customWidth="1"/>
    <col min="2" max="2" width="16.7109375" style="37" customWidth="1"/>
    <col min="3" max="3" width="21" style="37" customWidth="1"/>
    <col min="4" max="4" width="9.42578125" style="37" customWidth="1"/>
    <col min="5" max="5" width="14.42578125" style="37" customWidth="1"/>
    <col min="6" max="6" width="11" style="37" customWidth="1"/>
    <col min="7" max="7" width="12.42578125" style="37" customWidth="1"/>
    <col min="8" max="255" width="10.85546875" style="37" customWidth="1"/>
    <col min="256" max="16384" width="10.85546875" style="38"/>
  </cols>
  <sheetData>
    <row r="1" spans="1:7" ht="15" customHeight="1" x14ac:dyDescent="0.25">
      <c r="A1" s="36"/>
      <c r="B1" s="36"/>
      <c r="C1" s="36"/>
      <c r="D1" s="36"/>
      <c r="E1" s="36"/>
      <c r="F1" s="36"/>
      <c r="G1" s="36"/>
    </row>
    <row r="2" spans="1:7" ht="15" customHeight="1" x14ac:dyDescent="0.25">
      <c r="A2" s="36"/>
      <c r="B2" s="36"/>
      <c r="C2" s="36"/>
      <c r="D2" s="36"/>
      <c r="E2" s="36"/>
      <c r="F2" s="36"/>
      <c r="G2" s="36"/>
    </row>
    <row r="3" spans="1:7" ht="15" customHeight="1" x14ac:dyDescent="0.25">
      <c r="A3" s="36"/>
      <c r="B3" s="36"/>
      <c r="C3" s="36"/>
      <c r="D3" s="36"/>
      <c r="E3" s="36"/>
      <c r="F3" s="36"/>
      <c r="G3" s="36"/>
    </row>
    <row r="4" spans="1:7" ht="15" customHeight="1" x14ac:dyDescent="0.25">
      <c r="A4" s="36"/>
      <c r="B4" s="36"/>
      <c r="C4" s="36"/>
      <c r="D4" s="36"/>
      <c r="E4" s="36"/>
      <c r="F4" s="36"/>
      <c r="G4" s="36"/>
    </row>
    <row r="5" spans="1:7" ht="15" customHeight="1" x14ac:dyDescent="0.25">
      <c r="A5" s="36"/>
      <c r="B5" s="36"/>
      <c r="C5" s="36"/>
      <c r="D5" s="36"/>
      <c r="E5" s="36"/>
      <c r="F5" s="36"/>
      <c r="G5" s="36"/>
    </row>
    <row r="6" spans="1:7" ht="15" customHeight="1" x14ac:dyDescent="0.25">
      <c r="A6" s="36"/>
      <c r="B6" s="36"/>
      <c r="C6" s="36"/>
      <c r="D6" s="36"/>
      <c r="E6" s="36"/>
      <c r="F6" s="36"/>
      <c r="G6" s="36"/>
    </row>
    <row r="7" spans="1:7" ht="15" customHeight="1" x14ac:dyDescent="0.25">
      <c r="A7" s="36"/>
      <c r="B7" s="36"/>
      <c r="C7" s="36"/>
      <c r="D7" s="36"/>
      <c r="E7" s="36"/>
      <c r="F7" s="36"/>
      <c r="G7" s="36"/>
    </row>
    <row r="8" spans="1:7" ht="15" customHeight="1" x14ac:dyDescent="0.25">
      <c r="A8" s="36"/>
      <c r="B8" s="39"/>
      <c r="C8" s="40"/>
      <c r="D8" s="36"/>
      <c r="E8" s="40"/>
      <c r="F8" s="40"/>
      <c r="G8" s="40"/>
    </row>
    <row r="9" spans="1:7" ht="12" customHeight="1" x14ac:dyDescent="0.25">
      <c r="A9" s="41"/>
      <c r="B9" s="42" t="s">
        <v>0</v>
      </c>
      <c r="C9" s="12" t="s">
        <v>84</v>
      </c>
      <c r="D9" s="43"/>
      <c r="E9" s="131" t="s">
        <v>55</v>
      </c>
      <c r="F9" s="132"/>
      <c r="G9" s="10">
        <v>25</v>
      </c>
    </row>
    <row r="10" spans="1:7" ht="11.25" customHeight="1" x14ac:dyDescent="0.25">
      <c r="A10" s="44"/>
      <c r="B10" s="32" t="s">
        <v>78</v>
      </c>
      <c r="C10" s="28" t="s">
        <v>47</v>
      </c>
      <c r="D10" s="45"/>
      <c r="E10" s="34" t="s">
        <v>85</v>
      </c>
      <c r="F10" s="34"/>
      <c r="G10" s="33" t="s">
        <v>73</v>
      </c>
    </row>
    <row r="11" spans="1:7" ht="11.25" customHeight="1" x14ac:dyDescent="0.25">
      <c r="A11" s="44"/>
      <c r="B11" s="32" t="s">
        <v>79</v>
      </c>
      <c r="C11" s="29" t="s">
        <v>1</v>
      </c>
      <c r="D11" s="45"/>
      <c r="E11" s="34" t="s">
        <v>86</v>
      </c>
      <c r="F11" s="34"/>
      <c r="G11" s="33">
        <v>5000</v>
      </c>
    </row>
    <row r="12" spans="1:7" ht="11.25" customHeight="1" x14ac:dyDescent="0.25">
      <c r="A12" s="44"/>
      <c r="B12" s="32" t="s">
        <v>80</v>
      </c>
      <c r="C12" s="29" t="s">
        <v>42</v>
      </c>
      <c r="D12" s="45"/>
      <c r="E12" s="34" t="s">
        <v>87</v>
      </c>
      <c r="F12" s="34"/>
      <c r="G12" s="33">
        <f>(G9*G11)</f>
        <v>125000</v>
      </c>
    </row>
    <row r="13" spans="1:7" ht="12.75" customHeight="1" x14ac:dyDescent="0.25">
      <c r="A13" s="44"/>
      <c r="B13" s="32" t="s">
        <v>81</v>
      </c>
      <c r="C13" s="29" t="s">
        <v>43</v>
      </c>
      <c r="D13" s="45"/>
      <c r="E13" s="133" t="s">
        <v>88</v>
      </c>
      <c r="F13" s="133"/>
      <c r="G13" s="30" t="s">
        <v>53</v>
      </c>
    </row>
    <row r="14" spans="1:7" ht="13.5" customHeight="1" x14ac:dyDescent="0.25">
      <c r="A14" s="44"/>
      <c r="B14" s="32" t="s">
        <v>82</v>
      </c>
      <c r="C14" s="30" t="s">
        <v>41</v>
      </c>
      <c r="D14" s="45"/>
      <c r="E14" s="133" t="s">
        <v>89</v>
      </c>
      <c r="F14" s="133"/>
      <c r="G14" s="30" t="s">
        <v>77</v>
      </c>
    </row>
    <row r="15" spans="1:7" ht="12.75" x14ac:dyDescent="0.25">
      <c r="A15" s="44"/>
      <c r="B15" s="32" t="s">
        <v>83</v>
      </c>
      <c r="C15" s="31">
        <v>44993</v>
      </c>
      <c r="D15" s="45"/>
      <c r="E15" s="134" t="s">
        <v>90</v>
      </c>
      <c r="F15" s="134"/>
      <c r="G15" s="28" t="s">
        <v>50</v>
      </c>
    </row>
    <row r="16" spans="1:7" ht="12" customHeight="1" x14ac:dyDescent="0.25">
      <c r="A16" s="36"/>
      <c r="B16" s="46"/>
      <c r="C16" s="47"/>
      <c r="D16" s="40"/>
      <c r="E16" s="48"/>
      <c r="F16" s="48"/>
      <c r="G16" s="49"/>
    </row>
    <row r="17" spans="1:7" ht="12" customHeight="1" x14ac:dyDescent="0.25">
      <c r="A17" s="50"/>
      <c r="B17" s="135" t="s">
        <v>74</v>
      </c>
      <c r="C17" s="136"/>
      <c r="D17" s="136"/>
      <c r="E17" s="136"/>
      <c r="F17" s="136"/>
      <c r="G17" s="136"/>
    </row>
    <row r="18" spans="1:7" ht="12" customHeight="1" x14ac:dyDescent="0.25">
      <c r="A18" s="36"/>
      <c r="B18" s="51"/>
      <c r="C18" s="52"/>
      <c r="D18" s="52"/>
      <c r="E18" s="52"/>
      <c r="F18" s="53"/>
      <c r="G18" s="53"/>
    </row>
    <row r="19" spans="1:7" ht="12" customHeight="1" x14ac:dyDescent="0.25">
      <c r="A19" s="41"/>
      <c r="B19" s="54" t="s">
        <v>2</v>
      </c>
      <c r="C19" s="55"/>
      <c r="D19" s="56"/>
      <c r="E19" s="56"/>
      <c r="F19" s="56"/>
      <c r="G19" s="56"/>
    </row>
    <row r="20" spans="1:7" ht="24" customHeight="1" x14ac:dyDescent="0.25">
      <c r="A20" s="50"/>
      <c r="B20" s="57" t="s">
        <v>3</v>
      </c>
      <c r="C20" s="57" t="s">
        <v>4</v>
      </c>
      <c r="D20" s="57" t="s">
        <v>5</v>
      </c>
      <c r="E20" s="57" t="s">
        <v>6</v>
      </c>
      <c r="F20" s="57" t="s">
        <v>7</v>
      </c>
      <c r="G20" s="57" t="s">
        <v>8</v>
      </c>
    </row>
    <row r="21" spans="1:7" ht="12.75" customHeight="1" x14ac:dyDescent="0.25">
      <c r="A21" s="50"/>
      <c r="B21" s="25" t="s">
        <v>56</v>
      </c>
      <c r="C21" s="13" t="s">
        <v>9</v>
      </c>
      <c r="D21" s="14">
        <v>1</v>
      </c>
      <c r="E21" s="25" t="s">
        <v>57</v>
      </c>
      <c r="F21" s="1">
        <v>25000</v>
      </c>
      <c r="G21" s="1">
        <f>(D21*F21)</f>
        <v>25000</v>
      </c>
    </row>
    <row r="22" spans="1:7" ht="12.75" customHeight="1" x14ac:dyDescent="0.25">
      <c r="A22" s="50"/>
      <c r="B22" s="25" t="s">
        <v>58</v>
      </c>
      <c r="C22" s="13" t="s">
        <v>9</v>
      </c>
      <c r="D22" s="14">
        <v>0.3</v>
      </c>
      <c r="E22" s="25" t="s">
        <v>59</v>
      </c>
      <c r="F22" s="1">
        <v>25000</v>
      </c>
      <c r="G22" s="1">
        <f>(D22*F22)</f>
        <v>7500</v>
      </c>
    </row>
    <row r="23" spans="1:7" ht="12.75" x14ac:dyDescent="0.25">
      <c r="A23" s="50"/>
      <c r="B23" s="25" t="s">
        <v>46</v>
      </c>
      <c r="C23" s="13" t="s">
        <v>9</v>
      </c>
      <c r="D23" s="14">
        <v>0.3</v>
      </c>
      <c r="E23" s="25" t="s">
        <v>60</v>
      </c>
      <c r="F23" s="1">
        <v>25000</v>
      </c>
      <c r="G23" s="1">
        <f>(D23*F23)</f>
        <v>7500</v>
      </c>
    </row>
    <row r="24" spans="1:7" ht="12.75" customHeight="1" x14ac:dyDescent="0.25">
      <c r="A24" s="50"/>
      <c r="B24" s="2" t="s">
        <v>10</v>
      </c>
      <c r="C24" s="3"/>
      <c r="D24" s="3"/>
      <c r="E24" s="3"/>
      <c r="F24" s="4"/>
      <c r="G24" s="5">
        <f>SUM(G21:G23)</f>
        <v>40000</v>
      </c>
    </row>
    <row r="25" spans="1:7" ht="12" customHeight="1" x14ac:dyDescent="0.25">
      <c r="A25" s="36"/>
      <c r="B25" s="51"/>
      <c r="C25" s="53"/>
      <c r="D25" s="53"/>
      <c r="E25" s="53"/>
      <c r="F25" s="58"/>
      <c r="G25" s="58"/>
    </row>
    <row r="26" spans="1:7" ht="12" customHeight="1" x14ac:dyDescent="0.25">
      <c r="A26" s="41"/>
      <c r="B26" s="59" t="s">
        <v>11</v>
      </c>
      <c r="C26" s="60"/>
      <c r="D26" s="61"/>
      <c r="E26" s="61"/>
      <c r="F26" s="62"/>
      <c r="G26" s="62"/>
    </row>
    <row r="27" spans="1:7" ht="24" customHeight="1" x14ac:dyDescent="0.25">
      <c r="A27" s="41"/>
      <c r="B27" s="63" t="s">
        <v>3</v>
      </c>
      <c r="C27" s="64" t="s">
        <v>4</v>
      </c>
      <c r="D27" s="64" t="s">
        <v>5</v>
      </c>
      <c r="E27" s="63" t="s">
        <v>6</v>
      </c>
      <c r="F27" s="64" t="s">
        <v>7</v>
      </c>
      <c r="G27" s="63" t="s">
        <v>8</v>
      </c>
    </row>
    <row r="28" spans="1:7" ht="12" customHeight="1" x14ac:dyDescent="0.25">
      <c r="A28" s="41"/>
      <c r="B28" s="65"/>
      <c r="C28" s="66"/>
      <c r="D28" s="66"/>
      <c r="E28" s="66"/>
      <c r="F28" s="65"/>
      <c r="G28" s="65"/>
    </row>
    <row r="29" spans="1:7" ht="12" customHeight="1" x14ac:dyDescent="0.25">
      <c r="A29" s="41"/>
      <c r="B29" s="6" t="s">
        <v>12</v>
      </c>
      <c r="C29" s="7"/>
      <c r="D29" s="7"/>
      <c r="E29" s="7"/>
      <c r="F29" s="8"/>
      <c r="G29" s="8"/>
    </row>
    <row r="30" spans="1:7" ht="12" customHeight="1" x14ac:dyDescent="0.25">
      <c r="A30" s="36"/>
      <c r="B30" s="67"/>
      <c r="C30" s="68"/>
      <c r="D30" s="68"/>
      <c r="E30" s="68"/>
      <c r="F30" s="69"/>
      <c r="G30" s="69"/>
    </row>
    <row r="31" spans="1:7" ht="12" customHeight="1" x14ac:dyDescent="0.25">
      <c r="A31" s="41"/>
      <c r="B31" s="59" t="s">
        <v>13</v>
      </c>
      <c r="C31" s="60"/>
      <c r="D31" s="61"/>
      <c r="E31" s="61"/>
      <c r="F31" s="62"/>
      <c r="G31" s="62"/>
    </row>
    <row r="32" spans="1:7" ht="24" customHeight="1" x14ac:dyDescent="0.25">
      <c r="A32" s="41"/>
      <c r="B32" s="70" t="s">
        <v>3</v>
      </c>
      <c r="C32" s="70" t="s">
        <v>4</v>
      </c>
      <c r="D32" s="70" t="s">
        <v>5</v>
      </c>
      <c r="E32" s="70" t="s">
        <v>6</v>
      </c>
      <c r="F32" s="71" t="s">
        <v>7</v>
      </c>
      <c r="G32" s="70" t="s">
        <v>8</v>
      </c>
    </row>
    <row r="33" spans="1:11" ht="12.75" customHeight="1" x14ac:dyDescent="0.25">
      <c r="A33" s="50"/>
      <c r="B33" s="25" t="s">
        <v>61</v>
      </c>
      <c r="C33" s="13" t="s">
        <v>14</v>
      </c>
      <c r="D33" s="14">
        <v>0.04</v>
      </c>
      <c r="E33" s="15" t="s">
        <v>45</v>
      </c>
      <c r="F33" s="125">
        <v>240000</v>
      </c>
      <c r="G33" s="1">
        <f t="shared" ref="G33" si="0">(D33*F33)</f>
        <v>9600</v>
      </c>
    </row>
    <row r="34" spans="1:11" ht="12.75" customHeight="1" x14ac:dyDescent="0.25">
      <c r="A34" s="41"/>
      <c r="B34" s="6" t="s">
        <v>15</v>
      </c>
      <c r="C34" s="7"/>
      <c r="D34" s="7"/>
      <c r="E34" s="7"/>
      <c r="F34" s="8"/>
      <c r="G34" s="9">
        <f>SUM(G33:G33)</f>
        <v>9600</v>
      </c>
    </row>
    <row r="35" spans="1:11" ht="12" customHeight="1" x14ac:dyDescent="0.25">
      <c r="A35" s="36"/>
      <c r="B35" s="67"/>
      <c r="C35" s="68"/>
      <c r="D35" s="68"/>
      <c r="E35" s="68"/>
      <c r="F35" s="69"/>
      <c r="G35" s="69"/>
    </row>
    <row r="36" spans="1:11" ht="12" customHeight="1" x14ac:dyDescent="0.25">
      <c r="A36" s="41"/>
      <c r="B36" s="59" t="s">
        <v>16</v>
      </c>
      <c r="C36" s="60"/>
      <c r="D36" s="61"/>
      <c r="E36" s="61"/>
      <c r="F36" s="62"/>
      <c r="G36" s="62"/>
    </row>
    <row r="37" spans="1:11" ht="24" customHeight="1" x14ac:dyDescent="0.25">
      <c r="A37" s="41"/>
      <c r="B37" s="72" t="s">
        <v>17</v>
      </c>
      <c r="C37" s="71" t="s">
        <v>18</v>
      </c>
      <c r="D37" s="71" t="s">
        <v>19</v>
      </c>
      <c r="E37" s="71" t="s">
        <v>6</v>
      </c>
      <c r="F37" s="71" t="s">
        <v>7</v>
      </c>
      <c r="G37" s="71" t="s">
        <v>8</v>
      </c>
      <c r="K37" s="73"/>
    </row>
    <row r="38" spans="1:11" ht="12.75" customHeight="1" x14ac:dyDescent="0.25">
      <c r="A38" s="44"/>
      <c r="B38" s="25" t="s">
        <v>63</v>
      </c>
      <c r="C38" s="17" t="s">
        <v>54</v>
      </c>
      <c r="D38" s="18">
        <v>1.25</v>
      </c>
      <c r="E38" s="15" t="s">
        <v>62</v>
      </c>
      <c r="F38" s="19">
        <v>3760</v>
      </c>
      <c r="G38" s="16">
        <f t="shared" ref="G38:G43" si="1">+F38*D38</f>
        <v>4700</v>
      </c>
    </row>
    <row r="39" spans="1:11" ht="12.75" customHeight="1" x14ac:dyDescent="0.25">
      <c r="A39" s="44"/>
      <c r="B39" s="25" t="s">
        <v>64</v>
      </c>
      <c r="C39" s="17" t="s">
        <v>52</v>
      </c>
      <c r="D39" s="20">
        <v>0.05</v>
      </c>
      <c r="E39" s="15" t="s">
        <v>65</v>
      </c>
      <c r="F39" s="19">
        <v>3200</v>
      </c>
      <c r="G39" s="16">
        <f>+D39*F39</f>
        <v>160</v>
      </c>
    </row>
    <row r="40" spans="1:11" ht="12.75" customHeight="1" x14ac:dyDescent="0.25">
      <c r="A40" s="44"/>
      <c r="B40" s="25" t="s">
        <v>66</v>
      </c>
      <c r="C40" s="17" t="s">
        <v>52</v>
      </c>
      <c r="D40" s="20">
        <v>1.4999999999999999E-2</v>
      </c>
      <c r="E40" s="15" t="s">
        <v>48</v>
      </c>
      <c r="F40" s="19">
        <v>4500</v>
      </c>
      <c r="G40" s="16">
        <v>990</v>
      </c>
    </row>
    <row r="41" spans="1:11" ht="12.75" customHeight="1" x14ac:dyDescent="0.25">
      <c r="A41" s="50"/>
      <c r="B41" s="21" t="s">
        <v>67</v>
      </c>
      <c r="C41" s="11" t="s">
        <v>20</v>
      </c>
      <c r="D41" s="27">
        <v>5</v>
      </c>
      <c r="E41" s="22" t="s">
        <v>68</v>
      </c>
      <c r="F41" s="10">
        <v>800</v>
      </c>
      <c r="G41" s="10">
        <f t="shared" si="1"/>
        <v>4000</v>
      </c>
    </row>
    <row r="42" spans="1:11" ht="12.75" customHeight="1" x14ac:dyDescent="0.25">
      <c r="A42" s="50"/>
      <c r="B42" s="26" t="s">
        <v>69</v>
      </c>
      <c r="C42" s="23" t="s">
        <v>20</v>
      </c>
      <c r="D42" s="20">
        <v>0.6</v>
      </c>
      <c r="E42" s="24" t="s">
        <v>68</v>
      </c>
      <c r="F42" s="10">
        <v>2100</v>
      </c>
      <c r="G42" s="10">
        <f t="shared" si="1"/>
        <v>1260</v>
      </c>
    </row>
    <row r="43" spans="1:11" ht="12.75" customHeight="1" x14ac:dyDescent="0.25">
      <c r="A43" s="50"/>
      <c r="B43" s="26" t="s">
        <v>70</v>
      </c>
      <c r="C43" s="23" t="s">
        <v>52</v>
      </c>
      <c r="D43" s="20">
        <v>0.05</v>
      </c>
      <c r="E43" s="24" t="s">
        <v>68</v>
      </c>
      <c r="F43" s="10">
        <v>25000</v>
      </c>
      <c r="G43" s="10">
        <f t="shared" si="1"/>
        <v>1250</v>
      </c>
    </row>
    <row r="44" spans="1:11" ht="13.5" customHeight="1" x14ac:dyDescent="0.25">
      <c r="A44" s="41"/>
      <c r="B44" s="6" t="s">
        <v>21</v>
      </c>
      <c r="C44" s="7"/>
      <c r="D44" s="7"/>
      <c r="E44" s="7"/>
      <c r="F44" s="8"/>
      <c r="G44" s="9">
        <f>SUM(G38:G43)</f>
        <v>12360</v>
      </c>
    </row>
    <row r="45" spans="1:11" ht="12" customHeight="1" x14ac:dyDescent="0.25">
      <c r="A45" s="36"/>
      <c r="B45" s="67"/>
      <c r="C45" s="68"/>
      <c r="D45" s="68"/>
      <c r="E45" s="74"/>
      <c r="F45" s="69"/>
      <c r="G45" s="69"/>
    </row>
    <row r="46" spans="1:11" ht="12" customHeight="1" x14ac:dyDescent="0.25">
      <c r="A46" s="41"/>
      <c r="B46" s="59" t="s">
        <v>22</v>
      </c>
      <c r="C46" s="60"/>
      <c r="D46" s="61"/>
      <c r="E46" s="61"/>
      <c r="F46" s="62"/>
      <c r="G46" s="62"/>
    </row>
    <row r="47" spans="1:11" ht="24" customHeight="1" x14ac:dyDescent="0.25">
      <c r="A47" s="41"/>
      <c r="B47" s="70" t="s">
        <v>94</v>
      </c>
      <c r="C47" s="71" t="s">
        <v>18</v>
      </c>
      <c r="D47" s="71" t="s">
        <v>19</v>
      </c>
      <c r="E47" s="70" t="s">
        <v>6</v>
      </c>
      <c r="F47" s="71" t="s">
        <v>7</v>
      </c>
      <c r="G47" s="70" t="s">
        <v>8</v>
      </c>
    </row>
    <row r="48" spans="1:11" ht="12.75" customHeight="1" x14ac:dyDescent="0.25">
      <c r="A48" s="50"/>
      <c r="B48" s="25" t="s">
        <v>71</v>
      </c>
      <c r="C48" s="23" t="s">
        <v>20</v>
      </c>
      <c r="D48" s="10">
        <v>1</v>
      </c>
      <c r="E48" s="13" t="s">
        <v>49</v>
      </c>
      <c r="F48" s="10">
        <v>4000</v>
      </c>
      <c r="G48" s="10">
        <f>+D48*F48</f>
        <v>4000</v>
      </c>
    </row>
    <row r="49" spans="1:8" ht="13.5" customHeight="1" x14ac:dyDescent="0.25">
      <c r="A49" s="41"/>
      <c r="B49" s="75" t="s">
        <v>23</v>
      </c>
      <c r="C49" s="76"/>
      <c r="D49" s="76"/>
      <c r="E49" s="76"/>
      <c r="F49" s="77"/>
      <c r="G49" s="78">
        <f>SUM(G48)</f>
        <v>4000</v>
      </c>
    </row>
    <row r="50" spans="1:8" ht="12" customHeight="1" x14ac:dyDescent="0.25">
      <c r="A50" s="36"/>
      <c r="B50" s="79"/>
      <c r="C50" s="79"/>
      <c r="D50" s="79"/>
      <c r="E50" s="79"/>
      <c r="F50" s="80"/>
      <c r="G50" s="80"/>
    </row>
    <row r="51" spans="1:8" ht="12" customHeight="1" x14ac:dyDescent="0.25">
      <c r="A51" s="44"/>
      <c r="B51" s="81" t="s">
        <v>24</v>
      </c>
      <c r="C51" s="82"/>
      <c r="D51" s="82"/>
      <c r="E51" s="82"/>
      <c r="F51" s="82"/>
      <c r="G51" s="83">
        <f>G24+G34+G44+G49</f>
        <v>65960</v>
      </c>
    </row>
    <row r="52" spans="1:8" ht="12" customHeight="1" x14ac:dyDescent="0.25">
      <c r="A52" s="44"/>
      <c r="B52" s="84" t="s">
        <v>25</v>
      </c>
      <c r="C52" s="85"/>
      <c r="D52" s="85"/>
      <c r="E52" s="85"/>
      <c r="F52" s="85"/>
      <c r="G52" s="86">
        <f>G51*0.05</f>
        <v>3298</v>
      </c>
    </row>
    <row r="53" spans="1:8" ht="12" customHeight="1" x14ac:dyDescent="0.25">
      <c r="A53" s="44"/>
      <c r="B53" s="87" t="s">
        <v>26</v>
      </c>
      <c r="C53" s="88"/>
      <c r="D53" s="88"/>
      <c r="E53" s="88"/>
      <c r="F53" s="88"/>
      <c r="G53" s="89">
        <f>G52+G51</f>
        <v>69258</v>
      </c>
      <c r="H53" s="124"/>
    </row>
    <row r="54" spans="1:8" ht="12" customHeight="1" x14ac:dyDescent="0.25">
      <c r="A54" s="44"/>
      <c r="B54" s="84" t="s">
        <v>27</v>
      </c>
      <c r="C54" s="85"/>
      <c r="D54" s="85"/>
      <c r="E54" s="85"/>
      <c r="F54" s="85"/>
      <c r="G54" s="86">
        <f>G12</f>
        <v>125000</v>
      </c>
    </row>
    <row r="55" spans="1:8" ht="12" customHeight="1" x14ac:dyDescent="0.25">
      <c r="A55" s="44"/>
      <c r="B55" s="90" t="s">
        <v>28</v>
      </c>
      <c r="C55" s="91"/>
      <c r="D55" s="91"/>
      <c r="E55" s="91"/>
      <c r="F55" s="91"/>
      <c r="G55" s="92">
        <f>G54-G53</f>
        <v>55742</v>
      </c>
      <c r="H55" s="123"/>
    </row>
    <row r="56" spans="1:8" ht="12" customHeight="1" x14ac:dyDescent="0.25">
      <c r="A56" s="44"/>
      <c r="B56" s="93" t="s">
        <v>91</v>
      </c>
      <c r="C56" s="94"/>
      <c r="D56" s="94"/>
      <c r="E56" s="94"/>
      <c r="F56" s="94"/>
      <c r="G56" s="95"/>
    </row>
    <row r="57" spans="1:8" ht="12.75" customHeight="1" thickBot="1" x14ac:dyDescent="0.3">
      <c r="A57" s="44"/>
      <c r="B57" s="96"/>
      <c r="C57" s="94"/>
      <c r="D57" s="94"/>
      <c r="E57" s="94"/>
      <c r="F57" s="94"/>
      <c r="G57" s="95"/>
    </row>
    <row r="58" spans="1:8" ht="12" customHeight="1" x14ac:dyDescent="0.25">
      <c r="A58" s="44"/>
      <c r="B58" s="97" t="s">
        <v>92</v>
      </c>
      <c r="C58" s="98"/>
      <c r="D58" s="98"/>
      <c r="E58" s="98"/>
      <c r="F58" s="99"/>
      <c r="G58" s="95"/>
    </row>
    <row r="59" spans="1:8" ht="12" customHeight="1" x14ac:dyDescent="0.25">
      <c r="A59" s="44"/>
      <c r="B59" s="100" t="s">
        <v>29</v>
      </c>
      <c r="C59" s="101"/>
      <c r="D59" s="101"/>
      <c r="E59" s="101"/>
      <c r="F59" s="102"/>
      <c r="G59" s="95"/>
    </row>
    <row r="60" spans="1:8" ht="12" customHeight="1" x14ac:dyDescent="0.25">
      <c r="A60" s="44"/>
      <c r="B60" s="100" t="s">
        <v>30</v>
      </c>
      <c r="C60" s="101"/>
      <c r="D60" s="101"/>
      <c r="E60" s="101"/>
      <c r="F60" s="102"/>
      <c r="G60" s="95"/>
    </row>
    <row r="61" spans="1:8" ht="12" customHeight="1" x14ac:dyDescent="0.25">
      <c r="A61" s="44"/>
      <c r="B61" s="100" t="s">
        <v>31</v>
      </c>
      <c r="C61" s="101"/>
      <c r="D61" s="101"/>
      <c r="E61" s="101"/>
      <c r="F61" s="102"/>
      <c r="G61" s="95"/>
    </row>
    <row r="62" spans="1:8" ht="12" customHeight="1" x14ac:dyDescent="0.25">
      <c r="A62" s="44"/>
      <c r="B62" s="100" t="s">
        <v>93</v>
      </c>
      <c r="C62" s="101"/>
      <c r="D62" s="101"/>
      <c r="E62" s="101"/>
      <c r="F62" s="102"/>
      <c r="G62" s="95"/>
    </row>
    <row r="63" spans="1:8" ht="12" customHeight="1" x14ac:dyDescent="0.25">
      <c r="A63" s="44"/>
      <c r="B63" s="100" t="s">
        <v>32</v>
      </c>
      <c r="C63" s="101"/>
      <c r="D63" s="101"/>
      <c r="E63" s="101"/>
      <c r="F63" s="102"/>
      <c r="G63" s="95"/>
    </row>
    <row r="64" spans="1:8" ht="12.75" customHeight="1" thickBot="1" x14ac:dyDescent="0.3">
      <c r="A64" s="44"/>
      <c r="B64" s="103" t="s">
        <v>33</v>
      </c>
      <c r="C64" s="104"/>
      <c r="D64" s="104"/>
      <c r="E64" s="104"/>
      <c r="F64" s="105"/>
      <c r="G64" s="95"/>
    </row>
    <row r="65" spans="1:7" ht="12.75" customHeight="1" x14ac:dyDescent="0.25">
      <c r="A65" s="44"/>
      <c r="B65" s="96"/>
      <c r="C65" s="101"/>
      <c r="D65" s="101"/>
      <c r="E65" s="101"/>
      <c r="F65" s="101"/>
      <c r="G65" s="95"/>
    </row>
    <row r="66" spans="1:7" ht="15" customHeight="1" x14ac:dyDescent="0.25">
      <c r="A66" s="44"/>
      <c r="B66" s="129" t="s">
        <v>34</v>
      </c>
      <c r="C66" s="130"/>
      <c r="D66" s="110"/>
      <c r="E66" s="106"/>
      <c r="F66" s="106"/>
      <c r="G66" s="95"/>
    </row>
    <row r="67" spans="1:7" ht="12" customHeight="1" x14ac:dyDescent="0.25">
      <c r="A67" s="44"/>
      <c r="B67" s="111" t="s">
        <v>94</v>
      </c>
      <c r="C67" s="111" t="s">
        <v>75</v>
      </c>
      <c r="D67" s="112" t="s">
        <v>35</v>
      </c>
      <c r="E67" s="106"/>
      <c r="F67" s="106"/>
      <c r="G67" s="95"/>
    </row>
    <row r="68" spans="1:7" ht="12" customHeight="1" x14ac:dyDescent="0.25">
      <c r="A68" s="44"/>
      <c r="B68" s="113" t="s">
        <v>36</v>
      </c>
      <c r="C68" s="114">
        <f>+G24</f>
        <v>40000</v>
      </c>
      <c r="D68" s="115">
        <f>(C68/C74)</f>
        <v>0.57755060787201473</v>
      </c>
      <c r="E68" s="106"/>
      <c r="F68" s="106"/>
      <c r="G68" s="95"/>
    </row>
    <row r="69" spans="1:7" ht="12" customHeight="1" x14ac:dyDescent="0.25">
      <c r="A69" s="44"/>
      <c r="B69" s="113" t="s">
        <v>37</v>
      </c>
      <c r="C69" s="116">
        <f>+G29</f>
        <v>0</v>
      </c>
      <c r="D69" s="115">
        <v>0</v>
      </c>
      <c r="E69" s="106"/>
      <c r="F69" s="106"/>
      <c r="G69" s="95"/>
    </row>
    <row r="70" spans="1:7" ht="12" customHeight="1" x14ac:dyDescent="0.25">
      <c r="A70" s="44"/>
      <c r="B70" s="113" t="s">
        <v>38</v>
      </c>
      <c r="C70" s="114">
        <f>+G34</f>
        <v>9600</v>
      </c>
      <c r="D70" s="115">
        <f>(C70/C74)</f>
        <v>0.13861214588928356</v>
      </c>
      <c r="E70" s="106"/>
      <c r="F70" s="106"/>
      <c r="G70" s="95"/>
    </row>
    <row r="71" spans="1:7" ht="12" customHeight="1" x14ac:dyDescent="0.25">
      <c r="A71" s="44"/>
      <c r="B71" s="113" t="s">
        <v>17</v>
      </c>
      <c r="C71" s="114">
        <f>+G44</f>
        <v>12360</v>
      </c>
      <c r="D71" s="115">
        <f>(C71/C74)</f>
        <v>0.17846313783245257</v>
      </c>
      <c r="E71" s="106"/>
      <c r="F71" s="106"/>
      <c r="G71" s="95"/>
    </row>
    <row r="72" spans="1:7" ht="12" customHeight="1" x14ac:dyDescent="0.25">
      <c r="A72" s="44"/>
      <c r="B72" s="113" t="s">
        <v>39</v>
      </c>
      <c r="C72" s="117">
        <f>+G49</f>
        <v>4000</v>
      </c>
      <c r="D72" s="115">
        <f>(C72/C74)</f>
        <v>5.7755060787201482E-2</v>
      </c>
      <c r="E72" s="107"/>
      <c r="F72" s="107"/>
      <c r="G72" s="95"/>
    </row>
    <row r="73" spans="1:7" ht="12" customHeight="1" x14ac:dyDescent="0.25">
      <c r="A73" s="44"/>
      <c r="B73" s="113" t="s">
        <v>40</v>
      </c>
      <c r="C73" s="117">
        <f>+G52</f>
        <v>3298</v>
      </c>
      <c r="D73" s="115">
        <f>(C73/C74)</f>
        <v>4.7619047619047616E-2</v>
      </c>
      <c r="E73" s="107"/>
      <c r="F73" s="107"/>
      <c r="G73" s="95"/>
    </row>
    <row r="74" spans="1:7" ht="12.75" customHeight="1" x14ac:dyDescent="0.25">
      <c r="A74" s="44"/>
      <c r="B74" s="111" t="s">
        <v>76</v>
      </c>
      <c r="C74" s="118">
        <f>SUM(C68:C73)</f>
        <v>69258</v>
      </c>
      <c r="D74" s="119">
        <f>SUM(D68:D73)</f>
        <v>1</v>
      </c>
      <c r="E74" s="107"/>
      <c r="F74" s="107"/>
      <c r="G74" s="95"/>
    </row>
    <row r="75" spans="1:7" ht="12" customHeight="1" x14ac:dyDescent="0.25">
      <c r="A75" s="44"/>
      <c r="B75" s="96"/>
      <c r="C75" s="94"/>
      <c r="D75" s="94"/>
      <c r="E75" s="94"/>
      <c r="F75" s="94"/>
      <c r="G75" s="95"/>
    </row>
    <row r="76" spans="1:7" ht="12.75" customHeight="1" x14ac:dyDescent="0.25">
      <c r="A76" s="44"/>
      <c r="B76" s="35"/>
      <c r="C76" s="94"/>
      <c r="D76" s="94"/>
      <c r="E76" s="94"/>
      <c r="F76" s="94"/>
      <c r="G76" s="95"/>
    </row>
    <row r="77" spans="1:7" ht="12" customHeight="1" x14ac:dyDescent="0.25">
      <c r="A77" s="44"/>
      <c r="B77" s="120"/>
      <c r="C77" s="121" t="s">
        <v>51</v>
      </c>
      <c r="D77" s="120"/>
      <c r="E77" s="120"/>
      <c r="F77" s="107"/>
      <c r="G77" s="95"/>
    </row>
    <row r="78" spans="1:7" ht="12" customHeight="1" x14ac:dyDescent="0.25">
      <c r="A78" s="44"/>
      <c r="B78" s="111" t="s">
        <v>72</v>
      </c>
      <c r="C78" s="122">
        <v>20</v>
      </c>
      <c r="D78" s="122">
        <v>30</v>
      </c>
      <c r="E78" s="122">
        <v>40</v>
      </c>
      <c r="F78" s="108"/>
      <c r="G78" s="109"/>
    </row>
    <row r="79" spans="1:7" ht="12.75" customHeight="1" x14ac:dyDescent="0.25">
      <c r="A79" s="44"/>
      <c r="B79" s="111" t="s">
        <v>44</v>
      </c>
      <c r="C79" s="118">
        <f>(G53/C78)</f>
        <v>3462.9</v>
      </c>
      <c r="D79" s="118">
        <f>(G53/D78)</f>
        <v>2308.6</v>
      </c>
      <c r="E79" s="118">
        <f>(G53/E78)</f>
        <v>1731.45</v>
      </c>
      <c r="F79" s="108"/>
      <c r="G79" s="109"/>
    </row>
    <row r="80" spans="1:7" ht="15.6" customHeight="1" x14ac:dyDescent="0.25">
      <c r="A80" s="44"/>
      <c r="B80" s="93" t="s">
        <v>95</v>
      </c>
      <c r="C80" s="101"/>
      <c r="D80" s="101"/>
      <c r="E80" s="101"/>
      <c r="F80" s="101"/>
      <c r="G80" s="101"/>
    </row>
  </sheetData>
  <mergeCells count="6">
    <mergeCell ref="B66:C66"/>
    <mergeCell ref="E9:F9"/>
    <mergeCell ref="E13:F13"/>
    <mergeCell ref="E14:F14"/>
    <mergeCell ref="E15:F15"/>
    <mergeCell ref="B17:G1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43" workbookViewId="0">
      <selection activeCell="G27" sqref="G27"/>
    </sheetView>
  </sheetViews>
  <sheetFormatPr baseColWidth="10" defaultRowHeight="15" x14ac:dyDescent="0.25"/>
  <sheetData>
    <row r="1" spans="1:6" x14ac:dyDescent="0.25">
      <c r="A1" s="36"/>
      <c r="B1" s="36"/>
      <c r="C1" s="36"/>
      <c r="D1" s="36"/>
      <c r="E1" s="36"/>
      <c r="F1" s="36"/>
    </row>
    <row r="2" spans="1:6" x14ac:dyDescent="0.25">
      <c r="A2" s="36"/>
      <c r="B2" s="36"/>
      <c r="C2" s="36"/>
      <c r="D2" s="36"/>
      <c r="E2" s="36"/>
      <c r="F2" s="36"/>
    </row>
    <row r="3" spans="1:6" x14ac:dyDescent="0.25">
      <c r="A3" s="36"/>
      <c r="B3" s="36"/>
      <c r="C3" s="36"/>
      <c r="D3" s="36"/>
      <c r="E3" s="36"/>
      <c r="F3" s="36"/>
    </row>
    <row r="4" spans="1:6" x14ac:dyDescent="0.25">
      <c r="A4" s="36"/>
      <c r="B4" s="36"/>
      <c r="C4" s="36"/>
      <c r="D4" s="36"/>
      <c r="E4" s="36"/>
      <c r="F4" s="36"/>
    </row>
    <row r="5" spans="1:6" x14ac:dyDescent="0.25">
      <c r="A5" s="36"/>
      <c r="B5" s="36"/>
      <c r="C5" s="36"/>
      <c r="D5" s="36"/>
      <c r="E5" s="36"/>
      <c r="F5" s="36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36"/>
      <c r="B7" s="36"/>
      <c r="C7" s="36"/>
      <c r="D7" s="36"/>
      <c r="E7" s="36"/>
      <c r="F7" s="36"/>
    </row>
    <row r="8" spans="1:6" x14ac:dyDescent="0.25">
      <c r="A8" s="39"/>
      <c r="B8" s="40"/>
      <c r="C8" s="36"/>
      <c r="D8" s="40"/>
      <c r="E8" s="40"/>
      <c r="F8" s="40"/>
    </row>
    <row r="9" spans="1:6" ht="25.5" x14ac:dyDescent="0.25">
      <c r="A9" s="42" t="s">
        <v>0</v>
      </c>
      <c r="B9" s="12" t="s">
        <v>84</v>
      </c>
      <c r="C9" s="43"/>
      <c r="D9" s="131" t="s">
        <v>55</v>
      </c>
      <c r="E9" s="132"/>
      <c r="F9" s="10">
        <v>25</v>
      </c>
    </row>
    <row r="10" spans="1:6" x14ac:dyDescent="0.25">
      <c r="A10" s="127" t="s">
        <v>78</v>
      </c>
      <c r="B10" s="28" t="s">
        <v>47</v>
      </c>
      <c r="C10" s="45"/>
      <c r="D10" s="128" t="s">
        <v>85</v>
      </c>
      <c r="E10" s="128"/>
      <c r="F10" s="33" t="s">
        <v>73</v>
      </c>
    </row>
    <row r="11" spans="1:6" ht="25.5" x14ac:dyDescent="0.25">
      <c r="A11" s="127" t="s">
        <v>79</v>
      </c>
      <c r="B11" s="29" t="s">
        <v>1</v>
      </c>
      <c r="C11" s="45"/>
      <c r="D11" s="128" t="s">
        <v>86</v>
      </c>
      <c r="E11" s="128"/>
      <c r="F11" s="33">
        <v>5000</v>
      </c>
    </row>
    <row r="12" spans="1:6" x14ac:dyDescent="0.25">
      <c r="A12" s="127" t="s">
        <v>80</v>
      </c>
      <c r="B12" s="29" t="s">
        <v>42</v>
      </c>
      <c r="C12" s="45"/>
      <c r="D12" s="128" t="s">
        <v>87</v>
      </c>
      <c r="E12" s="128"/>
      <c r="F12" s="33">
        <f>(F9*F11)</f>
        <v>125000</v>
      </c>
    </row>
    <row r="13" spans="1:6" x14ac:dyDescent="0.25">
      <c r="A13" s="127" t="s">
        <v>81</v>
      </c>
      <c r="B13" s="29" t="s">
        <v>43</v>
      </c>
      <c r="C13" s="45"/>
      <c r="D13" s="133" t="s">
        <v>88</v>
      </c>
      <c r="E13" s="133"/>
      <c r="F13" s="30" t="s">
        <v>53</v>
      </c>
    </row>
    <row r="14" spans="1:6" ht="25.5" x14ac:dyDescent="0.25">
      <c r="A14" s="127" t="s">
        <v>82</v>
      </c>
      <c r="B14" s="30" t="s">
        <v>41</v>
      </c>
      <c r="C14" s="45"/>
      <c r="D14" s="133" t="s">
        <v>89</v>
      </c>
      <c r="E14" s="133"/>
      <c r="F14" s="30" t="s">
        <v>77</v>
      </c>
    </row>
    <row r="15" spans="1:6" ht="25.5" x14ac:dyDescent="0.25">
      <c r="A15" s="127" t="s">
        <v>83</v>
      </c>
      <c r="B15" s="31">
        <v>44993</v>
      </c>
      <c r="C15" s="45"/>
      <c r="D15" s="134" t="s">
        <v>90</v>
      </c>
      <c r="E15" s="134"/>
      <c r="F15" s="28" t="s">
        <v>50</v>
      </c>
    </row>
    <row r="16" spans="1:6" x14ac:dyDescent="0.25">
      <c r="A16" s="46"/>
      <c r="B16" s="47"/>
      <c r="C16" s="40"/>
      <c r="D16" s="48"/>
      <c r="E16" s="48"/>
      <c r="F16" s="49"/>
    </row>
    <row r="17" spans="1:6" x14ac:dyDescent="0.25">
      <c r="A17" s="135" t="s">
        <v>74</v>
      </c>
      <c r="B17" s="136"/>
      <c r="C17" s="136"/>
      <c r="D17" s="136"/>
      <c r="E17" s="136"/>
      <c r="F17" s="136"/>
    </row>
    <row r="18" spans="1:6" x14ac:dyDescent="0.25">
      <c r="A18" s="51"/>
      <c r="B18" s="52"/>
      <c r="C18" s="52"/>
      <c r="D18" s="52"/>
      <c r="E18" s="53"/>
      <c r="F18" s="53"/>
    </row>
    <row r="19" spans="1:6" x14ac:dyDescent="0.25">
      <c r="A19" s="54" t="s">
        <v>2</v>
      </c>
      <c r="B19" s="55"/>
      <c r="C19" s="56"/>
      <c r="D19" s="56"/>
      <c r="E19" s="56"/>
      <c r="F19" s="56"/>
    </row>
    <row r="20" spans="1:6" ht="25.5" x14ac:dyDescent="0.25">
      <c r="A20" s="57" t="s">
        <v>3</v>
      </c>
      <c r="B20" s="57" t="s">
        <v>4</v>
      </c>
      <c r="C20" s="57" t="s">
        <v>5</v>
      </c>
      <c r="D20" s="57" t="s">
        <v>6</v>
      </c>
      <c r="E20" s="57" t="s">
        <v>7</v>
      </c>
      <c r="F20" s="57" t="s">
        <v>8</v>
      </c>
    </row>
    <row r="21" spans="1:6" ht="25.5" x14ac:dyDescent="0.25">
      <c r="A21" s="25" t="s">
        <v>56</v>
      </c>
      <c r="B21" s="13" t="s">
        <v>9</v>
      </c>
      <c r="C21" s="14">
        <v>1</v>
      </c>
      <c r="D21" s="25" t="s">
        <v>57</v>
      </c>
      <c r="E21" s="1">
        <v>25000</v>
      </c>
      <c r="F21" s="1">
        <f>(C21*E21)</f>
        <v>25000</v>
      </c>
    </row>
    <row r="22" spans="1:6" ht="25.5" x14ac:dyDescent="0.25">
      <c r="A22" s="25" t="s">
        <v>58</v>
      </c>
      <c r="B22" s="13" t="s">
        <v>9</v>
      </c>
      <c r="C22" s="14">
        <v>0.3</v>
      </c>
      <c r="D22" s="25" t="s">
        <v>59</v>
      </c>
      <c r="E22" s="1">
        <v>25000</v>
      </c>
      <c r="F22" s="1">
        <f>(C22*E22)</f>
        <v>7500</v>
      </c>
    </row>
    <row r="23" spans="1:6" x14ac:dyDescent="0.25">
      <c r="A23" s="25" t="s">
        <v>46</v>
      </c>
      <c r="B23" s="13" t="s">
        <v>9</v>
      </c>
      <c r="C23" s="14">
        <v>0.3</v>
      </c>
      <c r="D23" s="25" t="s">
        <v>60</v>
      </c>
      <c r="E23" s="1">
        <v>25000</v>
      </c>
      <c r="F23" s="1">
        <f>(C23*E23)</f>
        <v>7500</v>
      </c>
    </row>
    <row r="24" spans="1:6" x14ac:dyDescent="0.25">
      <c r="A24" s="2" t="s">
        <v>10</v>
      </c>
      <c r="B24" s="3"/>
      <c r="C24" s="3"/>
      <c r="D24" s="3"/>
      <c r="E24" s="4"/>
      <c r="F24" s="5">
        <f>SUM(F21:F23)</f>
        <v>40000</v>
      </c>
    </row>
    <row r="25" spans="1:6" x14ac:dyDescent="0.25">
      <c r="A25" s="51"/>
      <c r="B25" s="53"/>
      <c r="C25" s="53"/>
      <c r="D25" s="53"/>
      <c r="E25" s="58"/>
      <c r="F25" s="58"/>
    </row>
    <row r="26" spans="1:6" x14ac:dyDescent="0.25">
      <c r="A26" s="59" t="s">
        <v>11</v>
      </c>
      <c r="B26" s="60"/>
      <c r="C26" s="61"/>
      <c r="D26" s="61"/>
      <c r="E26" s="62"/>
      <c r="F26" s="62"/>
    </row>
    <row r="27" spans="1:6" ht="25.5" x14ac:dyDescent="0.25">
      <c r="A27" s="63" t="s">
        <v>3</v>
      </c>
      <c r="B27" s="64" t="s">
        <v>4</v>
      </c>
      <c r="C27" s="64" t="s">
        <v>5</v>
      </c>
      <c r="D27" s="63" t="s">
        <v>6</v>
      </c>
      <c r="E27" s="64" t="s">
        <v>7</v>
      </c>
      <c r="F27" s="63" t="s">
        <v>8</v>
      </c>
    </row>
    <row r="28" spans="1:6" x14ac:dyDescent="0.25">
      <c r="A28" s="65"/>
      <c r="B28" s="66"/>
      <c r="C28" s="66"/>
      <c r="D28" s="66"/>
      <c r="E28" s="65"/>
      <c r="F28" s="65"/>
    </row>
    <row r="29" spans="1:6" x14ac:dyDescent="0.25">
      <c r="A29" s="6" t="s">
        <v>12</v>
      </c>
      <c r="B29" s="7"/>
      <c r="C29" s="7"/>
      <c r="D29" s="7"/>
      <c r="E29" s="8"/>
      <c r="F29" s="8"/>
    </row>
    <row r="30" spans="1:6" x14ac:dyDescent="0.25">
      <c r="A30" s="67"/>
      <c r="B30" s="68"/>
      <c r="C30" s="68"/>
      <c r="D30" s="68"/>
      <c r="E30" s="69"/>
      <c r="F30" s="69"/>
    </row>
    <row r="31" spans="1:6" x14ac:dyDescent="0.25">
      <c r="A31" s="59" t="s">
        <v>13</v>
      </c>
      <c r="B31" s="60"/>
      <c r="C31" s="61"/>
      <c r="D31" s="61"/>
      <c r="E31" s="62"/>
      <c r="F31" s="62"/>
    </row>
    <row r="32" spans="1:6" ht="25.5" x14ac:dyDescent="0.25">
      <c r="A32" s="70" t="s">
        <v>3</v>
      </c>
      <c r="B32" s="70" t="s">
        <v>4</v>
      </c>
      <c r="C32" s="70" t="s">
        <v>5</v>
      </c>
      <c r="D32" s="70" t="s">
        <v>6</v>
      </c>
      <c r="E32" s="71" t="s">
        <v>7</v>
      </c>
      <c r="F32" s="70" t="s">
        <v>8</v>
      </c>
    </row>
    <row r="33" spans="1:6" ht="25.5" x14ac:dyDescent="0.25">
      <c r="A33" s="25" t="s">
        <v>61</v>
      </c>
      <c r="B33" s="13" t="s">
        <v>14</v>
      </c>
      <c r="C33" s="14">
        <v>0.04</v>
      </c>
      <c r="D33" s="15" t="s">
        <v>45</v>
      </c>
      <c r="E33" s="125">
        <v>240000</v>
      </c>
      <c r="F33" s="1">
        <f t="shared" ref="F33" si="0">(C33*E33)</f>
        <v>9600</v>
      </c>
    </row>
    <row r="34" spans="1:6" x14ac:dyDescent="0.25">
      <c r="A34" s="6" t="s">
        <v>15</v>
      </c>
      <c r="B34" s="7"/>
      <c r="C34" s="7"/>
      <c r="D34" s="7"/>
      <c r="E34" s="8"/>
      <c r="F34" s="9">
        <f>SUM(F33:F33)</f>
        <v>9600</v>
      </c>
    </row>
    <row r="35" spans="1:6" x14ac:dyDescent="0.25">
      <c r="A35" s="67"/>
      <c r="B35" s="68"/>
      <c r="C35" s="68"/>
      <c r="D35" s="68"/>
      <c r="E35" s="69"/>
      <c r="F35" s="69"/>
    </row>
    <row r="36" spans="1:6" x14ac:dyDescent="0.25">
      <c r="A36" s="59" t="s">
        <v>16</v>
      </c>
      <c r="B36" s="60"/>
      <c r="C36" s="61"/>
      <c r="D36" s="61"/>
      <c r="E36" s="62"/>
      <c r="F36" s="62"/>
    </row>
    <row r="37" spans="1:6" ht="25.5" x14ac:dyDescent="0.25">
      <c r="A37" s="72" t="s">
        <v>17</v>
      </c>
      <c r="B37" s="71" t="s">
        <v>18</v>
      </c>
      <c r="C37" s="71" t="s">
        <v>19</v>
      </c>
      <c r="D37" s="71" t="s">
        <v>6</v>
      </c>
      <c r="E37" s="71" t="s">
        <v>7</v>
      </c>
      <c r="F37" s="71" t="s">
        <v>8</v>
      </c>
    </row>
    <row r="38" spans="1:6" x14ac:dyDescent="0.25">
      <c r="A38" s="25" t="s">
        <v>63</v>
      </c>
      <c r="B38" s="17" t="s">
        <v>54</v>
      </c>
      <c r="C38" s="18">
        <v>1.25</v>
      </c>
      <c r="D38" s="15" t="s">
        <v>62</v>
      </c>
      <c r="E38" s="19">
        <v>3760</v>
      </c>
      <c r="F38" s="16">
        <f t="shared" ref="F38:F43" si="1">+E38*C38</f>
        <v>4700</v>
      </c>
    </row>
    <row r="39" spans="1:6" ht="25.5" x14ac:dyDescent="0.25">
      <c r="A39" s="25" t="s">
        <v>64</v>
      </c>
      <c r="B39" s="17" t="s">
        <v>52</v>
      </c>
      <c r="C39" s="20">
        <v>0.05</v>
      </c>
      <c r="D39" s="15" t="s">
        <v>65</v>
      </c>
      <c r="E39" s="19">
        <v>3200</v>
      </c>
      <c r="F39" s="16">
        <f>+C39*E39</f>
        <v>160</v>
      </c>
    </row>
    <row r="40" spans="1:6" x14ac:dyDescent="0.25">
      <c r="A40" s="25" t="s">
        <v>66</v>
      </c>
      <c r="B40" s="17" t="s">
        <v>52</v>
      </c>
      <c r="C40" s="20">
        <v>1.4999999999999999E-2</v>
      </c>
      <c r="D40" s="15" t="s">
        <v>48</v>
      </c>
      <c r="E40" s="19">
        <v>4500</v>
      </c>
      <c r="F40" s="16">
        <v>990</v>
      </c>
    </row>
    <row r="41" spans="1:6" x14ac:dyDescent="0.25">
      <c r="A41" s="21" t="s">
        <v>67</v>
      </c>
      <c r="B41" s="11" t="s">
        <v>20</v>
      </c>
      <c r="C41" s="27">
        <v>5</v>
      </c>
      <c r="D41" s="22" t="s">
        <v>68</v>
      </c>
      <c r="E41" s="10">
        <v>800</v>
      </c>
      <c r="F41" s="10">
        <f t="shared" si="1"/>
        <v>4000</v>
      </c>
    </row>
    <row r="42" spans="1:6" x14ac:dyDescent="0.25">
      <c r="A42" s="26" t="s">
        <v>69</v>
      </c>
      <c r="B42" s="23" t="s">
        <v>20</v>
      </c>
      <c r="C42" s="20">
        <v>0.6</v>
      </c>
      <c r="D42" s="24" t="s">
        <v>68</v>
      </c>
      <c r="E42" s="10">
        <v>2100</v>
      </c>
      <c r="F42" s="10">
        <f t="shared" si="1"/>
        <v>1260</v>
      </c>
    </row>
    <row r="43" spans="1:6" x14ac:dyDescent="0.25">
      <c r="A43" s="26" t="s">
        <v>70</v>
      </c>
      <c r="B43" s="23" t="s">
        <v>52</v>
      </c>
      <c r="C43" s="20">
        <v>0.05</v>
      </c>
      <c r="D43" s="24" t="s">
        <v>68</v>
      </c>
      <c r="E43" s="10">
        <v>25000</v>
      </c>
      <c r="F43" s="10">
        <f t="shared" si="1"/>
        <v>1250</v>
      </c>
    </row>
    <row r="44" spans="1:6" x14ac:dyDescent="0.25">
      <c r="A44" s="6" t="s">
        <v>21</v>
      </c>
      <c r="B44" s="7"/>
      <c r="C44" s="7"/>
      <c r="D44" s="7"/>
      <c r="E44" s="8"/>
      <c r="F44" s="9">
        <f>SUM(F38:F43)</f>
        <v>12360</v>
      </c>
    </row>
    <row r="45" spans="1:6" x14ac:dyDescent="0.25">
      <c r="A45" s="67"/>
      <c r="B45" s="68"/>
      <c r="C45" s="68"/>
      <c r="D45" s="74"/>
      <c r="E45" s="69"/>
      <c r="F45" s="69"/>
    </row>
    <row r="46" spans="1:6" x14ac:dyDescent="0.25">
      <c r="A46" s="59" t="s">
        <v>22</v>
      </c>
      <c r="B46" s="60"/>
      <c r="C46" s="61"/>
      <c r="D46" s="61"/>
      <c r="E46" s="62"/>
      <c r="F46" s="62"/>
    </row>
    <row r="47" spans="1:6" ht="25.5" x14ac:dyDescent="0.25">
      <c r="A47" s="70" t="s">
        <v>94</v>
      </c>
      <c r="B47" s="71" t="s">
        <v>18</v>
      </c>
      <c r="C47" s="71" t="s">
        <v>19</v>
      </c>
      <c r="D47" s="70" t="s">
        <v>6</v>
      </c>
      <c r="E47" s="71" t="s">
        <v>7</v>
      </c>
      <c r="F47" s="70" t="s">
        <v>8</v>
      </c>
    </row>
    <row r="48" spans="1:6" ht="25.5" x14ac:dyDescent="0.25">
      <c r="A48" s="25" t="s">
        <v>71</v>
      </c>
      <c r="B48" s="23" t="s">
        <v>20</v>
      </c>
      <c r="C48" s="10">
        <v>1</v>
      </c>
      <c r="D48" s="13" t="s">
        <v>49</v>
      </c>
      <c r="E48" s="10">
        <v>4000</v>
      </c>
      <c r="F48" s="10">
        <f>+C48*E48</f>
        <v>4000</v>
      </c>
    </row>
    <row r="49" spans="1:6" x14ac:dyDescent="0.25">
      <c r="A49" s="75" t="s">
        <v>23</v>
      </c>
      <c r="B49" s="76"/>
      <c r="C49" s="76"/>
      <c r="D49" s="76"/>
      <c r="E49" s="77"/>
      <c r="F49" s="78">
        <f>SUM(F48)</f>
        <v>4000</v>
      </c>
    </row>
    <row r="50" spans="1:6" x14ac:dyDescent="0.25">
      <c r="A50" s="79"/>
      <c r="B50" s="79"/>
      <c r="C50" s="79"/>
      <c r="D50" s="79"/>
      <c r="E50" s="80"/>
      <c r="F50" s="80"/>
    </row>
    <row r="51" spans="1:6" x14ac:dyDescent="0.25">
      <c r="A51" s="81" t="s">
        <v>24</v>
      </c>
      <c r="B51" s="82"/>
      <c r="C51" s="82"/>
      <c r="D51" s="82"/>
      <c r="E51" s="82"/>
      <c r="F51" s="83">
        <f>F24+F34+F44+F49</f>
        <v>65960</v>
      </c>
    </row>
    <row r="52" spans="1:6" x14ac:dyDescent="0.25">
      <c r="A52" s="84" t="s">
        <v>25</v>
      </c>
      <c r="B52" s="85"/>
      <c r="C52" s="85"/>
      <c r="D52" s="85"/>
      <c r="E52" s="85"/>
      <c r="F52" s="86">
        <f>F51*0.05</f>
        <v>3298</v>
      </c>
    </row>
    <row r="53" spans="1:6" x14ac:dyDescent="0.25">
      <c r="A53" s="87" t="s">
        <v>26</v>
      </c>
      <c r="B53" s="88"/>
      <c r="C53" s="88"/>
      <c r="D53" s="88"/>
      <c r="E53" s="88"/>
      <c r="F53" s="89">
        <f>F52+F51</f>
        <v>69258</v>
      </c>
    </row>
    <row r="54" spans="1:6" x14ac:dyDescent="0.25">
      <c r="A54" s="84" t="s">
        <v>27</v>
      </c>
      <c r="B54" s="85"/>
      <c r="C54" s="85"/>
      <c r="D54" s="85"/>
      <c r="E54" s="85"/>
      <c r="F54" s="86">
        <f>F12</f>
        <v>125000</v>
      </c>
    </row>
    <row r="55" spans="1:6" x14ac:dyDescent="0.25">
      <c r="A55" s="90" t="s">
        <v>28</v>
      </c>
      <c r="B55" s="91"/>
      <c r="C55" s="91"/>
      <c r="D55" s="91"/>
      <c r="E55" s="91"/>
      <c r="F55" s="92">
        <f>F54-F53</f>
        <v>55742</v>
      </c>
    </row>
    <row r="56" spans="1:6" x14ac:dyDescent="0.25">
      <c r="A56" s="93" t="s">
        <v>91</v>
      </c>
      <c r="B56" s="94"/>
      <c r="C56" s="94"/>
      <c r="D56" s="94"/>
      <c r="E56" s="94"/>
      <c r="F56" s="95"/>
    </row>
    <row r="57" spans="1:6" ht="15.75" thickBot="1" x14ac:dyDescent="0.3">
      <c r="A57" s="96"/>
      <c r="B57" s="94"/>
      <c r="C57" s="94"/>
      <c r="D57" s="94"/>
      <c r="E57" s="94"/>
      <c r="F57" s="95"/>
    </row>
    <row r="58" spans="1:6" x14ac:dyDescent="0.25">
      <c r="A58" s="97" t="s">
        <v>92</v>
      </c>
      <c r="B58" s="98"/>
      <c r="C58" s="98"/>
      <c r="D58" s="98"/>
      <c r="E58" s="99"/>
      <c r="F58" s="95"/>
    </row>
    <row r="59" spans="1:6" x14ac:dyDescent="0.25">
      <c r="A59" s="100" t="s">
        <v>29</v>
      </c>
      <c r="B59" s="101"/>
      <c r="C59" s="101"/>
      <c r="D59" s="101"/>
      <c r="E59" s="102"/>
      <c r="F59" s="95"/>
    </row>
    <row r="60" spans="1:6" x14ac:dyDescent="0.25">
      <c r="A60" s="100" t="s">
        <v>30</v>
      </c>
      <c r="B60" s="101"/>
      <c r="C60" s="101"/>
      <c r="D60" s="101"/>
      <c r="E60" s="102"/>
      <c r="F60" s="95"/>
    </row>
    <row r="61" spans="1:6" x14ac:dyDescent="0.25">
      <c r="A61" s="100" t="s">
        <v>31</v>
      </c>
      <c r="B61" s="101"/>
      <c r="C61" s="101"/>
      <c r="D61" s="101"/>
      <c r="E61" s="102"/>
      <c r="F61" s="95"/>
    </row>
    <row r="62" spans="1:6" x14ac:dyDescent="0.25">
      <c r="A62" s="100" t="s">
        <v>93</v>
      </c>
      <c r="B62" s="101"/>
      <c r="C62" s="101"/>
      <c r="D62" s="101"/>
      <c r="E62" s="102"/>
      <c r="F62" s="95"/>
    </row>
    <row r="63" spans="1:6" x14ac:dyDescent="0.25">
      <c r="A63" s="100" t="s">
        <v>32</v>
      </c>
      <c r="B63" s="101"/>
      <c r="C63" s="101"/>
      <c r="D63" s="101"/>
      <c r="E63" s="102"/>
      <c r="F63" s="95"/>
    </row>
    <row r="64" spans="1:6" ht="15.75" thickBot="1" x14ac:dyDescent="0.3">
      <c r="A64" s="103" t="s">
        <v>33</v>
      </c>
      <c r="B64" s="104"/>
      <c r="C64" s="104"/>
      <c r="D64" s="104"/>
      <c r="E64" s="105"/>
      <c r="F64" s="95"/>
    </row>
    <row r="65" spans="1:6" x14ac:dyDescent="0.25">
      <c r="A65" s="96"/>
      <c r="B65" s="101"/>
      <c r="C65" s="101"/>
      <c r="D65" s="101"/>
      <c r="E65" s="101"/>
      <c r="F65" s="95"/>
    </row>
    <row r="66" spans="1:6" x14ac:dyDescent="0.25">
      <c r="A66" s="129" t="s">
        <v>34</v>
      </c>
      <c r="B66" s="130"/>
      <c r="C66" s="110"/>
      <c r="D66" s="106"/>
      <c r="E66" s="106"/>
      <c r="F66" s="95"/>
    </row>
    <row r="67" spans="1:6" x14ac:dyDescent="0.25">
      <c r="A67" s="111" t="s">
        <v>94</v>
      </c>
      <c r="B67" s="111" t="s">
        <v>75</v>
      </c>
      <c r="C67" s="112" t="s">
        <v>35</v>
      </c>
      <c r="D67" s="106"/>
      <c r="E67" s="106"/>
      <c r="F67" s="95"/>
    </row>
    <row r="68" spans="1:6" x14ac:dyDescent="0.25">
      <c r="A68" s="113" t="s">
        <v>36</v>
      </c>
      <c r="B68" s="114">
        <f>+F24</f>
        <v>40000</v>
      </c>
      <c r="C68" s="115">
        <f>(B68/B74)</f>
        <v>0.57755060787201473</v>
      </c>
      <c r="D68" s="106"/>
      <c r="E68" s="106"/>
      <c r="F68" s="95"/>
    </row>
    <row r="69" spans="1:6" x14ac:dyDescent="0.25">
      <c r="A69" s="113" t="s">
        <v>37</v>
      </c>
      <c r="B69" s="116">
        <f>+F29</f>
        <v>0</v>
      </c>
      <c r="C69" s="115">
        <v>0</v>
      </c>
      <c r="D69" s="106"/>
      <c r="E69" s="106"/>
      <c r="F69" s="95"/>
    </row>
    <row r="70" spans="1:6" x14ac:dyDescent="0.25">
      <c r="A70" s="113" t="s">
        <v>38</v>
      </c>
      <c r="B70" s="114">
        <f>+F34</f>
        <v>9600</v>
      </c>
      <c r="C70" s="115">
        <f>(B70/B74)</f>
        <v>0.13861214588928356</v>
      </c>
      <c r="D70" s="106"/>
      <c r="E70" s="106"/>
      <c r="F70" s="95"/>
    </row>
    <row r="71" spans="1:6" x14ac:dyDescent="0.25">
      <c r="A71" s="113" t="s">
        <v>17</v>
      </c>
      <c r="B71" s="114">
        <f>+F44</f>
        <v>12360</v>
      </c>
      <c r="C71" s="115">
        <f>(B71/B74)</f>
        <v>0.17846313783245257</v>
      </c>
      <c r="D71" s="106"/>
      <c r="E71" s="106"/>
      <c r="F71" s="95"/>
    </row>
    <row r="72" spans="1:6" x14ac:dyDescent="0.25">
      <c r="A72" s="113" t="s">
        <v>39</v>
      </c>
      <c r="B72" s="117">
        <f>+F49</f>
        <v>4000</v>
      </c>
      <c r="C72" s="115">
        <f>(B72/B74)</f>
        <v>5.7755060787201482E-2</v>
      </c>
      <c r="D72" s="107"/>
      <c r="E72" s="107"/>
      <c r="F72" s="95"/>
    </row>
    <row r="73" spans="1:6" x14ac:dyDescent="0.25">
      <c r="A73" s="113" t="s">
        <v>40</v>
      </c>
      <c r="B73" s="117">
        <f>+F52</f>
        <v>3298</v>
      </c>
      <c r="C73" s="115">
        <f>(B73/B74)</f>
        <v>4.7619047619047616E-2</v>
      </c>
      <c r="D73" s="107"/>
      <c r="E73" s="107"/>
      <c r="F73" s="95"/>
    </row>
    <row r="74" spans="1:6" x14ac:dyDescent="0.25">
      <c r="A74" s="111" t="s">
        <v>76</v>
      </c>
      <c r="B74" s="118">
        <f>SUM(B68:B73)</f>
        <v>69258</v>
      </c>
      <c r="C74" s="119">
        <f>SUM(C68:C73)</f>
        <v>1</v>
      </c>
      <c r="D74" s="107"/>
      <c r="E74" s="107"/>
      <c r="F74" s="95"/>
    </row>
    <row r="75" spans="1:6" x14ac:dyDescent="0.25">
      <c r="A75" s="96"/>
      <c r="B75" s="94"/>
      <c r="C75" s="94"/>
      <c r="D75" s="94"/>
      <c r="E75" s="94"/>
      <c r="F75" s="95"/>
    </row>
    <row r="76" spans="1:6" x14ac:dyDescent="0.25">
      <c r="A76" s="35"/>
      <c r="B76" s="94"/>
      <c r="C76" s="94"/>
      <c r="D76" s="94"/>
      <c r="E76" s="94"/>
      <c r="F76" s="95"/>
    </row>
    <row r="77" spans="1:6" x14ac:dyDescent="0.25">
      <c r="A77" s="120"/>
      <c r="B77" s="126" t="s">
        <v>51</v>
      </c>
      <c r="C77" s="120"/>
      <c r="D77" s="120"/>
      <c r="E77" s="107"/>
      <c r="F77" s="95"/>
    </row>
    <row r="78" spans="1:6" x14ac:dyDescent="0.25">
      <c r="A78" s="111" t="s">
        <v>72</v>
      </c>
      <c r="B78" s="122">
        <v>20</v>
      </c>
      <c r="C78" s="122">
        <v>30</v>
      </c>
      <c r="D78" s="122">
        <v>40</v>
      </c>
      <c r="E78" s="108"/>
      <c r="F78" s="109"/>
    </row>
    <row r="79" spans="1:6" x14ac:dyDescent="0.25">
      <c r="A79" s="111" t="s">
        <v>44</v>
      </c>
      <c r="B79" s="118">
        <f>(F53/B78)</f>
        <v>3462.9</v>
      </c>
      <c r="C79" s="118">
        <f>(F53/C78)</f>
        <v>2308.6</v>
      </c>
      <c r="D79" s="118">
        <f>(F53/D78)</f>
        <v>1731.45</v>
      </c>
      <c r="E79" s="108"/>
      <c r="F79" s="109"/>
    </row>
    <row r="80" spans="1:6" x14ac:dyDescent="0.25">
      <c r="A80" s="93" t="s">
        <v>95</v>
      </c>
      <c r="B80" s="101"/>
      <c r="C80" s="101"/>
      <c r="D80" s="101"/>
      <c r="E80" s="101"/>
      <c r="F80" s="101"/>
    </row>
  </sheetData>
  <mergeCells count="6">
    <mergeCell ref="A66:B66"/>
    <mergeCell ref="D9:E9"/>
    <mergeCell ref="D13:E13"/>
    <mergeCell ref="D14:E14"/>
    <mergeCell ref="D15:E15"/>
    <mergeCell ref="A17:F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BEDA2B-3223-4946-8D3D-E65807294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D42F0-9B91-4B15-AD14-E523DD1F0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82782-c0f5-416e-ae65-72e3340045c9"/>
    <ds:schemaRef ds:uri="bea4a5c6-dd9c-492d-ab53-e1e14423e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3C23C6-BF65-411D-9447-25F09434D8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Apicultura</vt:lpstr>
      <vt:lpstr>apicultura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Veas Ledezma</dc:creator>
  <cp:lastModifiedBy>Rioseco Ventura Victor Manuel</cp:lastModifiedBy>
  <cp:lastPrinted>2021-03-18T19:53:03Z</cp:lastPrinted>
  <dcterms:created xsi:type="dcterms:W3CDTF">2020-11-27T12:49:26Z</dcterms:created>
  <dcterms:modified xsi:type="dcterms:W3CDTF">2023-05-03T20:11:51Z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