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api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E60" i="1"/>
  <c r="F60" i="1" s="1"/>
  <c r="F59" i="1"/>
  <c r="E59" i="1"/>
  <c r="E57" i="1"/>
  <c r="F57" i="1" s="1"/>
  <c r="F55" i="1"/>
  <c r="E55" i="1"/>
  <c r="E53" i="1"/>
  <c r="F53" i="1" s="1"/>
  <c r="F52" i="1"/>
  <c r="E52" i="1"/>
  <c r="E51" i="1"/>
  <c r="F51" i="1" s="1"/>
  <c r="F49" i="1"/>
  <c r="F61" i="1" s="1"/>
  <c r="B88" i="1" s="1"/>
  <c r="E49" i="1"/>
  <c r="E48" i="1"/>
  <c r="F43" i="1"/>
  <c r="E43" i="1"/>
  <c r="E42" i="1"/>
  <c r="F42" i="1" s="1"/>
  <c r="F41" i="1"/>
  <c r="E41" i="1"/>
  <c r="E40" i="1"/>
  <c r="F40" i="1" s="1"/>
  <c r="F39" i="1"/>
  <c r="E39" i="1"/>
  <c r="E29" i="1"/>
  <c r="F29" i="1" s="1"/>
  <c r="F28" i="1"/>
  <c r="E28" i="1"/>
  <c r="E27" i="1"/>
  <c r="F27" i="1" s="1"/>
  <c r="F26" i="1"/>
  <c r="E26" i="1"/>
  <c r="E25" i="1"/>
  <c r="F25" i="1" s="1"/>
  <c r="E24" i="1"/>
  <c r="F24" i="1" s="1"/>
  <c r="E23" i="1"/>
  <c r="F23" i="1" s="1"/>
  <c r="E22" i="1"/>
  <c r="F22" i="1" s="1"/>
  <c r="E21" i="1"/>
  <c r="F21" i="1" s="1"/>
  <c r="F12" i="1"/>
  <c r="F71" i="1" s="1"/>
  <c r="F30" i="1" l="1"/>
  <c r="F44" i="1"/>
  <c r="B87" i="1" s="1"/>
  <c r="B85" i="1" l="1"/>
  <c r="F68" i="1"/>
  <c r="F69" i="1" l="1"/>
  <c r="B90" i="1" s="1"/>
  <c r="B91" i="1"/>
  <c r="C85" i="1"/>
  <c r="C90" i="1" l="1"/>
  <c r="C89" i="1"/>
  <c r="C88" i="1"/>
  <c r="C87" i="1"/>
  <c r="C91" i="1" s="1"/>
  <c r="F70" i="1"/>
  <c r="D96" i="1" l="1"/>
  <c r="C96" i="1"/>
  <c r="B96" i="1"/>
  <c r="F72" i="1"/>
</calcChain>
</file>

<file path=xl/sharedStrings.xml><?xml version="1.0" encoding="utf-8"?>
<sst xmlns="http://schemas.openxmlformats.org/spreadsheetml/2006/main" count="161" uniqueCount="121">
  <si>
    <t>RUBRO O CULTIVO</t>
  </si>
  <si>
    <t>APIO</t>
  </si>
  <si>
    <t>RENDIMIENTO (uu/ha)</t>
  </si>
  <si>
    <t>VARIEDAD</t>
  </si>
  <si>
    <t>SIN ESPECIFICAR</t>
  </si>
  <si>
    <t>Fecha Estimada precio venta</t>
  </si>
  <si>
    <t>Feb-Mar</t>
  </si>
  <si>
    <t>NIVEL TECNOLÓGICO</t>
  </si>
  <si>
    <t>MEDIO</t>
  </si>
  <si>
    <t>PRECIO ESPERADO ($/uu)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</si>
  <si>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</si>
  <si>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</si>
  <si>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</si>
  <si>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</si>
  <si>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</si>
  <si>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</si>
  <si>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</si>
  <si>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</si>
  <si>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COQUIMBO-LA SERENA</t>
  </si>
  <si>
    <t>FECHA DE COSECHA</t>
  </si>
  <si>
    <t>FECHA PRECIO INSUMOS</t>
  </si>
  <si>
    <t>CONTINGENCIA</t>
  </si>
  <si>
    <t>Helada/Sequia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</si>
  <si>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</si>
  <si>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</si>
  <si>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</si>
  <si>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</si>
  <si>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</si>
  <si>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</si>
  <si>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</si>
  <si>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</si>
  <si>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siembra</t>
  </si>
  <si>
    <t>JH</t>
  </si>
  <si>
    <t>Oct-Dic</t>
  </si>
  <si>
    <t>Limpia</t>
  </si>
  <si>
    <t>rastrilleo</t>
  </si>
  <si>
    <t>Dic-Ene</t>
  </si>
  <si>
    <t>Plantación</t>
  </si>
  <si>
    <t>Ene</t>
  </si>
  <si>
    <t>limpia</t>
  </si>
  <si>
    <t>Feb</t>
  </si>
  <si>
    <t>APLICACIÓN  FERTILIZANTES</t>
  </si>
  <si>
    <t>Ene-Abr</t>
  </si>
  <si>
    <t>Aplicación agroquimico</t>
  </si>
  <si>
    <t>Riego</t>
  </si>
  <si>
    <t>Ene-Jun</t>
  </si>
  <si>
    <t>cosecha</t>
  </si>
  <si>
    <t>May-Jun</t>
  </si>
  <si>
    <t>Subtotal Jornadas Hombre</t>
  </si>
  <si>
    <t>JORNADAS ANIMAL</t>
  </si>
  <si>
    <t>Subtotal Jornadas Animal</t>
  </si>
  <si>
    <t>MAQUINARIA</t>
  </si>
  <si>
    <t>aradura</t>
  </si>
  <si>
    <t>JM</t>
  </si>
  <si>
    <t>Octubre</t>
  </si>
  <si>
    <t>rastraje</t>
  </si>
  <si>
    <t>Melgadura</t>
  </si>
  <si>
    <t>Aplicación pesticidas y fertilizante</t>
  </si>
  <si>
    <t>Nov-Ene</t>
  </si>
  <si>
    <t xml:space="preserve">Cultivadora </t>
  </si>
  <si>
    <t>Diciembre</t>
  </si>
  <si>
    <t>Subtotal Costo Maquinaria</t>
  </si>
  <si>
    <t>INSUMOS</t>
  </si>
  <si>
    <t>UNIDAD (Kg/l/u</t>
  </si>
  <si>
    <t>CANTIDAD (kg/I/u)</t>
  </si>
  <si>
    <t>SUBTOTAL ($)</t>
  </si>
  <si>
    <t>SEMILLAS</t>
  </si>
  <si>
    <t>semillas apio</t>
  </si>
  <si>
    <t>kg</t>
  </si>
  <si>
    <t>FERTILIZANTES</t>
  </si>
  <si>
    <t>SFT</t>
  </si>
  <si>
    <t xml:space="preserve">U </t>
  </si>
  <si>
    <t>Enero</t>
  </si>
  <si>
    <t>urea</t>
  </si>
  <si>
    <t>U</t>
  </si>
  <si>
    <t>Salitre potasico</t>
  </si>
  <si>
    <t>Mar-May</t>
  </si>
  <si>
    <t>FUNGUICIDA</t>
  </si>
  <si>
    <t>Manzate</t>
  </si>
  <si>
    <t>Kg</t>
  </si>
  <si>
    <t>Ene-Dic</t>
  </si>
  <si>
    <t>HERBICIDA</t>
  </si>
  <si>
    <t>FARMON</t>
  </si>
  <si>
    <t xml:space="preserve">L </t>
  </si>
  <si>
    <t>INSECTICIDA</t>
  </si>
  <si>
    <t xml:space="preserve">Dimetoato </t>
  </si>
  <si>
    <t>L</t>
  </si>
  <si>
    <t>karate</t>
  </si>
  <si>
    <t>Ene-May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</si>
  <si>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</si>
  <si>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</si>
  <si>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</si>
  <si>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</si>
  <si>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</si>
  <si>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</si>
  <si>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</si>
  <si>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</si>
  <si>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</si>
  <si>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</si>
  <si>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</si>
  <si>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</si>
  <si>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</si>
  <si>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</si>
  <si>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</si>
  <si>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</si>
  <si>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</si>
  <si>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</si>
  <si>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</si>
  <si>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</si>
  <si>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</si>
  <si>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</si>
  <si>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</si>
  <si>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</si>
  <si>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</si>
  <si>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</si>
  <si>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</si>
  <si>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</si>
  <si>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($/unidad)</t>
  </si>
  <si>
    <t>Rendimiento (unidades/hà)</t>
  </si>
  <si>
    <t>Costo unitario ($/unidad)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</si>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</sst>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&quot;;&quot; &quot;* &quot;-&quot;#,##0&quot; &quot;;&quot; &quot;* &quot;- 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17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/>
    <xf numFmtId="0" fontId="4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64" fontId="1" fillId="0" borderId="1" xfId="2" applyNumberFormat="1" applyFont="1" applyBorder="1"/>
    <xf numFmtId="0" fontId="6" fillId="0" borderId="1" xfId="0" applyFont="1" applyBorder="1"/>
    <xf numFmtId="0" fontId="2" fillId="2" borderId="1" xfId="0" applyFont="1" applyFill="1" applyBorder="1"/>
    <xf numFmtId="0" fontId="0" fillId="2" borderId="1" xfId="0" applyFill="1" applyBorder="1"/>
    <xf numFmtId="3" fontId="2" fillId="2" borderId="1" xfId="0" applyNumberFormat="1" applyFont="1" applyFill="1" applyBorder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3" fontId="2" fillId="2" borderId="1" xfId="0" applyNumberFormat="1" applyFont="1" applyFill="1" applyBorder="1" applyAlignment="1">
      <alignment horizontal="right"/>
    </xf>
    <xf numFmtId="0" fontId="2" fillId="3" borderId="0" xfId="0" applyFont="1" applyFill="1"/>
    <xf numFmtId="0" fontId="0" fillId="3" borderId="0" xfId="0" applyFill="1"/>
    <xf numFmtId="3" fontId="2" fillId="3" borderId="0" xfId="0" applyNumberFormat="1" applyFont="1" applyFill="1" applyAlignment="1">
      <alignment horizontal="right"/>
    </xf>
    <xf numFmtId="164" fontId="1" fillId="0" borderId="0" xfId="2" applyNumberFormat="1" applyFont="1" applyBorder="1"/>
    <xf numFmtId="164" fontId="4" fillId="2" borderId="1" xfId="2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8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164" fontId="8" fillId="2" borderId="1" xfId="2" applyNumberFormat="1" applyFont="1" applyFill="1" applyBorder="1" applyAlignment="1">
      <alignment horizontal="center"/>
    </xf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4" fillId="4" borderId="0" xfId="0" applyFont="1" applyFill="1"/>
    <xf numFmtId="3" fontId="4" fillId="4" borderId="0" xfId="0" applyNumberFormat="1" applyFont="1" applyFill="1"/>
    <xf numFmtId="0" fontId="4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2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49" fontId="13" fillId="5" borderId="2" xfId="0" applyNumberFormat="1" applyFont="1" applyFill="1" applyBorder="1" applyAlignment="1">
      <alignment vertical="center"/>
    </xf>
    <xf numFmtId="0" fontId="15" fillId="5" borderId="3" xfId="0" applyFont="1" applyFill="1" applyBorder="1"/>
    <xf numFmtId="0" fontId="15" fillId="5" borderId="4" xfId="0" applyFont="1" applyFill="1" applyBorder="1"/>
    <xf numFmtId="49" fontId="15" fillId="5" borderId="5" xfId="0" applyNumberFormat="1" applyFont="1" applyFill="1" applyBorder="1" applyAlignment="1">
      <alignment vertical="center"/>
    </xf>
    <xf numFmtId="0" fontId="15" fillId="5" borderId="0" xfId="0" applyFont="1" applyFill="1"/>
    <xf numFmtId="0" fontId="15" fillId="5" borderId="6" xfId="0" applyFont="1" applyFill="1" applyBorder="1"/>
    <xf numFmtId="49" fontId="15" fillId="5" borderId="7" xfId="0" applyNumberFormat="1" applyFont="1" applyFill="1" applyBorder="1" applyAlignment="1">
      <alignment vertical="center"/>
    </xf>
    <xf numFmtId="0" fontId="15" fillId="5" borderId="8" xfId="0" applyFont="1" applyFill="1" applyBorder="1"/>
    <xf numFmtId="0" fontId="15" fillId="5" borderId="9" xfId="0" applyFont="1" applyFill="1" applyBorder="1"/>
    <xf numFmtId="0" fontId="15" fillId="5" borderId="0" xfId="0" applyFont="1" applyFill="1" applyAlignment="1">
      <alignment vertical="center"/>
    </xf>
    <xf numFmtId="49" fontId="16" fillId="4" borderId="10" xfId="0" applyNumberFormat="1" applyFont="1" applyFill="1" applyBorder="1" applyAlignment="1">
      <alignment vertical="center"/>
    </xf>
    <xf numFmtId="49" fontId="16" fillId="4" borderId="11" xfId="0" applyNumberFormat="1" applyFont="1" applyFill="1" applyBorder="1" applyAlignment="1">
      <alignment vertical="center"/>
    </xf>
    <xf numFmtId="0" fontId="17" fillId="4" borderId="12" xfId="0" applyFont="1" applyFill="1" applyBorder="1"/>
    <xf numFmtId="0" fontId="15" fillId="3" borderId="0" xfId="0" applyFont="1" applyFill="1"/>
    <xf numFmtId="49" fontId="13" fillId="6" borderId="13" xfId="0" applyNumberFormat="1" applyFont="1" applyFill="1" applyBorder="1" applyAlignment="1">
      <alignment vertical="center"/>
    </xf>
    <xf numFmtId="49" fontId="13" fillId="6" borderId="14" xfId="0" applyNumberFormat="1" applyFont="1" applyFill="1" applyBorder="1" applyAlignment="1">
      <alignment horizontal="center" vertical="center"/>
    </xf>
    <xf numFmtId="49" fontId="15" fillId="6" borderId="15" xfId="0" applyNumberFormat="1" applyFont="1" applyFill="1" applyBorder="1" applyAlignment="1">
      <alignment horizontal="center"/>
    </xf>
    <xf numFmtId="49" fontId="13" fillId="5" borderId="16" xfId="0" applyNumberFormat="1" applyFont="1" applyFill="1" applyBorder="1" applyAlignment="1">
      <alignment vertical="center"/>
    </xf>
    <xf numFmtId="3" fontId="13" fillId="5" borderId="17" xfId="0" applyNumberFormat="1" applyFont="1" applyFill="1" applyBorder="1" applyAlignment="1">
      <alignment vertical="center"/>
    </xf>
    <xf numFmtId="9" fontId="15" fillId="5" borderId="18" xfId="0" applyNumberFormat="1" applyFont="1" applyFill="1" applyBorder="1"/>
    <xf numFmtId="0" fontId="13" fillId="5" borderId="17" xfId="0" applyFont="1" applyFill="1" applyBorder="1" applyAlignment="1">
      <alignment vertical="center"/>
    </xf>
    <xf numFmtId="165" fontId="13" fillId="5" borderId="17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9" fontId="13" fillId="6" borderId="19" xfId="0" applyNumberFormat="1" applyFont="1" applyFill="1" applyBorder="1" applyAlignment="1">
      <alignment vertical="center"/>
    </xf>
    <xf numFmtId="165" fontId="13" fillId="6" borderId="20" xfId="0" applyNumberFormat="1" applyFont="1" applyFill="1" applyBorder="1" applyAlignment="1">
      <alignment vertical="center"/>
    </xf>
    <xf numFmtId="9" fontId="13" fillId="6" borderId="21" xfId="0" applyNumberFormat="1" applyFont="1" applyFill="1" applyBorder="1" applyAlignment="1">
      <alignment vertical="center"/>
    </xf>
    <xf numFmtId="0" fontId="18" fillId="5" borderId="0" xfId="0" applyFont="1" applyFill="1" applyAlignment="1">
      <alignment vertical="center"/>
    </xf>
    <xf numFmtId="0" fontId="16" fillId="4" borderId="10" xfId="0" applyFont="1" applyFill="1" applyBorder="1" applyAlignment="1">
      <alignment vertical="center"/>
    </xf>
    <xf numFmtId="0" fontId="16" fillId="4" borderId="11" xfId="0" applyFont="1" applyFill="1" applyBorder="1" applyAlignment="1">
      <alignment vertical="center"/>
    </xf>
    <xf numFmtId="0" fontId="16" fillId="4" borderId="12" xfId="0" applyFont="1" applyFill="1" applyBorder="1" applyAlignment="1">
      <alignment vertical="center"/>
    </xf>
    <xf numFmtId="49" fontId="13" fillId="6" borderId="22" xfId="0" applyNumberFormat="1" applyFont="1" applyFill="1" applyBorder="1" applyAlignment="1">
      <alignment vertical="center"/>
    </xf>
    <xf numFmtId="41" fontId="13" fillId="6" borderId="23" xfId="1" applyFont="1" applyFill="1" applyBorder="1" applyAlignment="1">
      <alignment vertical="center"/>
    </xf>
    <xf numFmtId="41" fontId="13" fillId="6" borderId="24" xfId="1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41" fontId="13" fillId="6" borderId="20" xfId="1" applyFont="1" applyFill="1" applyBorder="1" applyAlignment="1">
      <alignment vertical="center"/>
    </xf>
    <xf numFmtId="41" fontId="13" fillId="6" borderId="21" xfId="1" applyFont="1" applyFill="1" applyBorder="1" applyAlignment="1">
      <alignment vertical="center"/>
    </xf>
    <xf numFmtId="49" fontId="15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200025</xdr:colOff>
      <xdr:row>7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E77FF3-7573-8008-255F-3BEEAFA8E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62960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98"/>
  <sheetViews>
    <sheetView tabSelected="1" workbookViewId="0">
      <selection activeCell="I18" sqref="I18"/>
    </sheetView>
  </sheetViews>
  <sheetFormatPr baseColWidth="10" defaultRowHeight="15" x14ac:dyDescent="0.25"/>
  <sheetData>
    <row r="9" spans="1:6" ht="25.5" x14ac:dyDescent="0.25">
      <c r="A9" s="1" t="s">
        <v>0</v>
      </c>
      <c r="B9" s="2" t="s">
        <v>1</v>
      </c>
      <c r="C9" s="2"/>
      <c r="E9" s="1" t="s">
        <v>2</v>
      </c>
      <c r="F9" s="3">
        <v>32000</v>
      </c>
    </row>
    <row r="10" spans="1:6" x14ac:dyDescent="0.25">
      <c r="A10" s="4" t="s">
        <v>3</v>
      </c>
      <c r="B10" s="5" t="s">
        <v>4</v>
      </c>
      <c r="C10" s="5"/>
      <c r="E10" s="6" t="s">
        <v>5</v>
      </c>
      <c r="F10" s="7" t="s">
        <v>6</v>
      </c>
    </row>
    <row r="11" spans="1:6" ht="38.25" x14ac:dyDescent="0.25">
      <c r="A11" s="4" t="s">
        <v>7</v>
      </c>
      <c r="B11" s="5" t="s">
        <v>8</v>
      </c>
      <c r="C11" s="5"/>
      <c r="E11" s="6" t="s">
        <v>9</v>
      </c>
      <c r="F11" s="8">
        <v>210</v>
      </c>
    </row>
    <row r="12" spans="1:6" x14ac:dyDescent="0.25">
      <c r="A12" s="4" t="s">
        <v>10</v>
      </c>
      <c r="B12" s="5" t="s">
        <v>11</v>
      </c>
      <c r="C12" s="5"/>
      <c r="E12" s="6" t="s">
        <v>12</v>
      </c>
      <c r="F12" s="8">
        <f>SUM(F11*F9)</f>
        <v>6720000</v>
      </c>
    </row>
    <row r="13" spans="1:6" x14ac:dyDescent="0.25">
      <c r="A13" s="4" t="s">
        <v>13</v>
      </c>
      <c r="B13" s="9" t="s">
        <v>14</v>
      </c>
      <c r="C13" s="9"/>
      <c r="E13" s="6" t="s">
        <v>15</v>
      </c>
      <c r="F13" s="10" t="s">
        <v>16</v>
      </c>
    </row>
    <row r="14" spans="1:6" ht="25.5" x14ac:dyDescent="0.25">
      <c r="A14" s="11" t="s">
        <v>17</v>
      </c>
      <c r="B14" s="5" t="s">
        <v>18</v>
      </c>
      <c r="C14" s="5"/>
      <c r="E14" s="6" t="s">
        <v>19</v>
      </c>
      <c r="F14" s="7" t="s">
        <v>6</v>
      </c>
    </row>
    <row r="15" spans="1:6" ht="38.25" x14ac:dyDescent="0.25">
      <c r="A15" s="11" t="s">
        <v>20</v>
      </c>
      <c r="B15" s="12">
        <v>44896</v>
      </c>
      <c r="C15" s="13"/>
      <c r="E15" s="6" t="s">
        <v>21</v>
      </c>
      <c r="F15" s="10" t="s">
        <v>22</v>
      </c>
    </row>
    <row r="16" spans="1:6" x14ac:dyDescent="0.25">
      <c r="A16" s="14"/>
    </row>
    <row r="17" spans="1:6" x14ac:dyDescent="0.25">
      <c r="A17" s="15" t="s">
        <v>23</v>
      </c>
      <c r="B17" s="15"/>
      <c r="C17" s="15"/>
      <c r="D17" s="15"/>
      <c r="E17" s="15"/>
      <c r="F17" s="15"/>
    </row>
    <row r="18" spans="1:6" x14ac:dyDescent="0.25">
      <c r="A18" s="14"/>
      <c r="B18" s="14"/>
      <c r="C18" s="14"/>
      <c r="D18" s="14"/>
      <c r="E18" s="14"/>
      <c r="F18" s="14"/>
    </row>
    <row r="19" spans="1:6" ht="25.5" x14ac:dyDescent="0.25">
      <c r="A19" s="16" t="s">
        <v>24</v>
      </c>
    </row>
    <row r="20" spans="1:6" ht="26.25" x14ac:dyDescent="0.25">
      <c r="A20" s="17" t="s">
        <v>25</v>
      </c>
      <c r="B20" s="17" t="s">
        <v>26</v>
      </c>
      <c r="C20" s="17" t="s">
        <v>27</v>
      </c>
      <c r="D20" s="17" t="s">
        <v>28</v>
      </c>
      <c r="E20" s="18" t="s">
        <v>29</v>
      </c>
      <c r="F20" s="17" t="s">
        <v>30</v>
      </c>
    </row>
    <row r="21" spans="1:6" x14ac:dyDescent="0.25">
      <c r="A21" s="6" t="s">
        <v>31</v>
      </c>
      <c r="B21" s="19" t="s">
        <v>32</v>
      </c>
      <c r="C21" s="19">
        <v>8</v>
      </c>
      <c r="D21" s="19" t="s">
        <v>33</v>
      </c>
      <c r="E21" s="20">
        <f>VLOOKUP(A21,[1]PRECIO!A2:C221,3,0)</f>
        <v>30000</v>
      </c>
      <c r="F21" s="20">
        <f t="shared" ref="F21:F29" si="0">E21*C21</f>
        <v>240000</v>
      </c>
    </row>
    <row r="22" spans="1:6" x14ac:dyDescent="0.25">
      <c r="A22" s="6" t="s">
        <v>34</v>
      </c>
      <c r="B22" s="19" t="s">
        <v>32</v>
      </c>
      <c r="C22" s="19">
        <v>2</v>
      </c>
      <c r="D22" s="19" t="s">
        <v>33</v>
      </c>
      <c r="E22" s="20">
        <f>VLOOKUP(A22,[1]PRECIO!A2:C222,3,0)</f>
        <v>30000</v>
      </c>
      <c r="F22" s="20">
        <f t="shared" si="0"/>
        <v>60000</v>
      </c>
    </row>
    <row r="23" spans="1:6" x14ac:dyDescent="0.25">
      <c r="A23" s="6" t="s">
        <v>35</v>
      </c>
      <c r="B23" s="19" t="s">
        <v>32</v>
      </c>
      <c r="C23" s="19">
        <v>1</v>
      </c>
      <c r="D23" s="19" t="s">
        <v>36</v>
      </c>
      <c r="E23" s="20">
        <f>VLOOKUP(A23,[1]PRECIO!A3:C223,3,0)</f>
        <v>30000</v>
      </c>
      <c r="F23" s="20">
        <f t="shared" si="0"/>
        <v>30000</v>
      </c>
    </row>
    <row r="24" spans="1:6" x14ac:dyDescent="0.25">
      <c r="A24" s="6" t="s">
        <v>37</v>
      </c>
      <c r="B24" s="19" t="s">
        <v>32</v>
      </c>
      <c r="C24" s="19">
        <v>8</v>
      </c>
      <c r="D24" s="19" t="s">
        <v>38</v>
      </c>
      <c r="E24" s="20">
        <f>VLOOKUP(A24,[1]PRECIO!A4:C224,3,0)</f>
        <v>30000</v>
      </c>
      <c r="F24" s="20">
        <f t="shared" si="0"/>
        <v>240000</v>
      </c>
    </row>
    <row r="25" spans="1:6" x14ac:dyDescent="0.25">
      <c r="A25" s="6" t="s">
        <v>39</v>
      </c>
      <c r="B25" s="19" t="s">
        <v>32</v>
      </c>
      <c r="C25" s="19">
        <v>10</v>
      </c>
      <c r="D25" s="19" t="s">
        <v>40</v>
      </c>
      <c r="E25" s="20">
        <f>VLOOKUP(A25,[1]PRECIO!A5:C225,3,0)</f>
        <v>30000</v>
      </c>
      <c r="F25" s="20">
        <f t="shared" si="0"/>
        <v>300000</v>
      </c>
    </row>
    <row r="26" spans="1:6" x14ac:dyDescent="0.25">
      <c r="A26" s="6" t="s">
        <v>41</v>
      </c>
      <c r="B26" s="19" t="s">
        <v>32</v>
      </c>
      <c r="C26" s="19">
        <v>2</v>
      </c>
      <c r="D26" s="19" t="s">
        <v>42</v>
      </c>
      <c r="E26" s="20">
        <f>VLOOKUP(A26,[1]PRECIO!A6:C226,3,0)</f>
        <v>30000</v>
      </c>
      <c r="F26" s="20">
        <f t="shared" si="0"/>
        <v>60000</v>
      </c>
    </row>
    <row r="27" spans="1:6" x14ac:dyDescent="0.25">
      <c r="A27" s="6" t="s">
        <v>43</v>
      </c>
      <c r="B27" s="19" t="s">
        <v>32</v>
      </c>
      <c r="C27" s="19">
        <v>3</v>
      </c>
      <c r="D27" s="19" t="s">
        <v>42</v>
      </c>
      <c r="E27" s="20">
        <f>VLOOKUP(A27,[1]PRECIO!A7:C227,3,0)</f>
        <v>30000</v>
      </c>
      <c r="F27" s="20">
        <f t="shared" si="0"/>
        <v>90000</v>
      </c>
    </row>
    <row r="28" spans="1:6" x14ac:dyDescent="0.25">
      <c r="A28" s="6" t="s">
        <v>44</v>
      </c>
      <c r="B28" s="19" t="s">
        <v>32</v>
      </c>
      <c r="C28" s="19">
        <v>10</v>
      </c>
      <c r="D28" s="19" t="s">
        <v>45</v>
      </c>
      <c r="E28" s="20">
        <f>VLOOKUP(A28,[1]PRECIO!A8:C228,3,0)</f>
        <v>30000</v>
      </c>
      <c r="F28" s="20">
        <f t="shared" si="0"/>
        <v>300000</v>
      </c>
    </row>
    <row r="29" spans="1:6" x14ac:dyDescent="0.25">
      <c r="A29" s="21" t="s">
        <v>46</v>
      </c>
      <c r="B29" s="19" t="s">
        <v>32</v>
      </c>
      <c r="C29" s="19">
        <v>16</v>
      </c>
      <c r="D29" s="19" t="s">
        <v>47</v>
      </c>
      <c r="E29" s="20">
        <f>VLOOKUP(A29,[1]PRECIO!A9:C229,3,0)</f>
        <v>30000</v>
      </c>
      <c r="F29" s="20">
        <f t="shared" si="0"/>
        <v>480000</v>
      </c>
    </row>
    <row r="30" spans="1:6" x14ac:dyDescent="0.25">
      <c r="A30" s="22" t="s">
        <v>48</v>
      </c>
      <c r="B30" s="23"/>
      <c r="C30" s="23"/>
      <c r="D30" s="23"/>
      <c r="E30" s="23"/>
      <c r="F30" s="24">
        <f>SUM(F21:F29)</f>
        <v>1800000</v>
      </c>
    </row>
    <row r="32" spans="1:6" ht="25.5" x14ac:dyDescent="0.25">
      <c r="A32" s="16" t="s">
        <v>49</v>
      </c>
    </row>
    <row r="33" spans="1:6" x14ac:dyDescent="0.25">
      <c r="A33" s="17" t="s">
        <v>25</v>
      </c>
      <c r="B33" s="17" t="s">
        <v>26</v>
      </c>
      <c r="C33" s="17" t="s">
        <v>27</v>
      </c>
      <c r="D33" s="17" t="s">
        <v>28</v>
      </c>
      <c r="E33" s="18"/>
      <c r="F33" s="17" t="s">
        <v>30</v>
      </c>
    </row>
    <row r="34" spans="1:6" x14ac:dyDescent="0.25">
      <c r="A34" s="21"/>
      <c r="B34" s="25"/>
      <c r="C34" s="25"/>
      <c r="D34" s="25"/>
      <c r="E34" s="26"/>
      <c r="F34" s="26"/>
    </row>
    <row r="35" spans="1:6" x14ac:dyDescent="0.25">
      <c r="A35" s="22" t="s">
        <v>50</v>
      </c>
      <c r="B35" s="23"/>
      <c r="C35" s="23"/>
      <c r="D35" s="23"/>
      <c r="E35" s="23"/>
      <c r="F35" s="27"/>
    </row>
    <row r="36" spans="1:6" x14ac:dyDescent="0.25">
      <c r="A36" s="28"/>
      <c r="B36" s="29"/>
      <c r="C36" s="29"/>
      <c r="D36" s="29"/>
      <c r="E36" s="29"/>
      <c r="F36" s="30"/>
    </row>
    <row r="37" spans="1:6" ht="25.5" x14ac:dyDescent="0.25">
      <c r="A37" s="16" t="s">
        <v>51</v>
      </c>
      <c r="E37" s="31"/>
      <c r="F37" s="31"/>
    </row>
    <row r="38" spans="1:6" x14ac:dyDescent="0.25">
      <c r="A38" s="17" t="s">
        <v>25</v>
      </c>
      <c r="B38" s="17" t="s">
        <v>26</v>
      </c>
      <c r="C38" s="17" t="s">
        <v>27</v>
      </c>
      <c r="D38" s="17" t="s">
        <v>28</v>
      </c>
      <c r="E38" s="32"/>
      <c r="F38" s="33" t="s">
        <v>30</v>
      </c>
    </row>
    <row r="39" spans="1:6" x14ac:dyDescent="0.25">
      <c r="A39" s="21" t="s">
        <v>52</v>
      </c>
      <c r="B39" s="34" t="s">
        <v>53</v>
      </c>
      <c r="C39" s="34">
        <v>0.125</v>
      </c>
      <c r="D39" s="35" t="s">
        <v>54</v>
      </c>
      <c r="E39" s="36">
        <f>VLOOKUP(A39,[1]PRECIO!A20:C239,3,0)</f>
        <v>200000</v>
      </c>
      <c r="F39" s="36">
        <f>E39*C39</f>
        <v>25000</v>
      </c>
    </row>
    <row r="40" spans="1:6" x14ac:dyDescent="0.25">
      <c r="A40" s="21" t="s">
        <v>55</v>
      </c>
      <c r="B40" s="34" t="s">
        <v>53</v>
      </c>
      <c r="C40" s="34">
        <v>0.375</v>
      </c>
      <c r="D40" s="35" t="s">
        <v>54</v>
      </c>
      <c r="E40" s="36">
        <f>VLOOKUP(A40,[1]PRECIO!A21:C240,3,0)</f>
        <v>200000</v>
      </c>
      <c r="F40" s="36">
        <f>E40*C40</f>
        <v>75000</v>
      </c>
    </row>
    <row r="41" spans="1:6" x14ac:dyDescent="0.25">
      <c r="A41" s="21" t="s">
        <v>56</v>
      </c>
      <c r="B41" s="34" t="s">
        <v>53</v>
      </c>
      <c r="C41" s="34">
        <v>0.3125</v>
      </c>
      <c r="D41" s="35" t="s">
        <v>54</v>
      </c>
      <c r="E41" s="36">
        <f>VLOOKUP(A41,[1]PRECIO!A22:C241,3,0)</f>
        <v>200000</v>
      </c>
      <c r="F41" s="36">
        <f>E41*C41</f>
        <v>62500</v>
      </c>
    </row>
    <row r="42" spans="1:6" x14ac:dyDescent="0.25">
      <c r="A42" s="21" t="s">
        <v>57</v>
      </c>
      <c r="B42" s="34" t="s">
        <v>53</v>
      </c>
      <c r="C42" s="34">
        <v>0.15</v>
      </c>
      <c r="D42" s="35" t="s">
        <v>58</v>
      </c>
      <c r="E42" s="36">
        <f>VLOOKUP(A42,[1]PRECIO!A23:C242,3,0)</f>
        <v>200000</v>
      </c>
      <c r="F42" s="36">
        <f>E42*C42</f>
        <v>30000</v>
      </c>
    </row>
    <row r="43" spans="1:6" x14ac:dyDescent="0.25">
      <c r="A43" s="21" t="s">
        <v>59</v>
      </c>
      <c r="B43" s="34" t="s">
        <v>53</v>
      </c>
      <c r="C43" s="34">
        <v>0.1875</v>
      </c>
      <c r="D43" s="35" t="s">
        <v>60</v>
      </c>
      <c r="E43" s="36">
        <f>VLOOKUP(A43,[1]PRECIO!A24:C243,3,0)</f>
        <v>200000</v>
      </c>
      <c r="F43" s="36">
        <f>E43*C43</f>
        <v>37500</v>
      </c>
    </row>
    <row r="44" spans="1:6" x14ac:dyDescent="0.25">
      <c r="A44" s="22" t="s">
        <v>61</v>
      </c>
      <c r="B44" s="23"/>
      <c r="C44" s="23"/>
      <c r="D44" s="23"/>
      <c r="E44" s="37"/>
      <c r="F44" s="38">
        <f>SUM(F39:F43)</f>
        <v>230000</v>
      </c>
    </row>
    <row r="46" spans="1:6" x14ac:dyDescent="0.25">
      <c r="A46" s="16" t="s">
        <v>62</v>
      </c>
    </row>
    <row r="47" spans="1:6" x14ac:dyDescent="0.25">
      <c r="A47" s="17" t="s">
        <v>62</v>
      </c>
      <c r="B47" s="39" t="s">
        <v>63</v>
      </c>
      <c r="C47" s="39" t="s">
        <v>64</v>
      </c>
      <c r="D47" s="17" t="s">
        <v>28</v>
      </c>
      <c r="E47" s="17"/>
      <c r="F47" s="17" t="s">
        <v>65</v>
      </c>
    </row>
    <row r="48" spans="1:6" x14ac:dyDescent="0.25">
      <c r="A48" s="40" t="s">
        <v>66</v>
      </c>
      <c r="B48" s="25"/>
      <c r="C48" s="25"/>
      <c r="D48" s="25"/>
      <c r="E48" s="20" t="e">
        <f>VLOOKUP(A48,[1]PRECIO!A29:C248,3,0)</f>
        <v>#N/A</v>
      </c>
      <c r="F48" s="20"/>
    </row>
    <row r="49" spans="1:6" x14ac:dyDescent="0.25">
      <c r="A49" s="41" t="s">
        <v>67</v>
      </c>
      <c r="B49" s="25" t="s">
        <v>68</v>
      </c>
      <c r="C49" s="25">
        <v>3</v>
      </c>
      <c r="D49" s="25" t="s">
        <v>54</v>
      </c>
      <c r="E49" s="20">
        <f>VLOOKUP(A49,[1]PRECIO!A30:C249,3,0)</f>
        <v>90000</v>
      </c>
      <c r="F49" s="20">
        <f>C49*E49</f>
        <v>270000</v>
      </c>
    </row>
    <row r="50" spans="1:6" x14ac:dyDescent="0.25">
      <c r="A50" s="40" t="s">
        <v>69</v>
      </c>
      <c r="B50" s="25"/>
      <c r="C50" s="25"/>
      <c r="D50" s="25"/>
      <c r="E50" s="20"/>
      <c r="F50" s="20"/>
    </row>
    <row r="51" spans="1:6" x14ac:dyDescent="0.25">
      <c r="A51" s="41" t="s">
        <v>70</v>
      </c>
      <c r="B51" s="25" t="s">
        <v>71</v>
      </c>
      <c r="C51" s="25">
        <v>10</v>
      </c>
      <c r="D51" s="25" t="s">
        <v>72</v>
      </c>
      <c r="E51" s="20">
        <f>VLOOKUP(A51,[1]PRECIO!A32:C251,3,0)</f>
        <v>34400</v>
      </c>
      <c r="F51" s="20">
        <f>C51*E51</f>
        <v>344000</v>
      </c>
    </row>
    <row r="52" spans="1:6" x14ac:dyDescent="0.25">
      <c r="A52" s="42" t="s">
        <v>73</v>
      </c>
      <c r="B52" s="25" t="s">
        <v>74</v>
      </c>
      <c r="C52" s="25">
        <v>17</v>
      </c>
      <c r="D52" s="34" t="s">
        <v>72</v>
      </c>
      <c r="E52" s="20">
        <f>VLOOKUP(A52,[1]PRECIO!A33:C252,3,0)</f>
        <v>32700</v>
      </c>
      <c r="F52" s="20">
        <f t="shared" ref="F52:F59" si="1">C52*E52</f>
        <v>555900</v>
      </c>
    </row>
    <row r="53" spans="1:6" x14ac:dyDescent="0.25">
      <c r="A53" s="41" t="s">
        <v>75</v>
      </c>
      <c r="B53" s="25" t="s">
        <v>68</v>
      </c>
      <c r="C53" s="25">
        <v>14</v>
      </c>
      <c r="D53" s="25" t="s">
        <v>76</v>
      </c>
      <c r="E53" s="20">
        <f>VLOOKUP(A53,[1]PRECIO!A34:C253,3,0)</f>
        <v>12000</v>
      </c>
      <c r="F53" s="20">
        <f t="shared" si="1"/>
        <v>168000</v>
      </c>
    </row>
    <row r="54" spans="1:6" x14ac:dyDescent="0.25">
      <c r="A54" s="40" t="s">
        <v>77</v>
      </c>
      <c r="B54" s="25"/>
      <c r="C54" s="25"/>
      <c r="D54" s="25"/>
      <c r="E54" s="20"/>
      <c r="F54" s="20"/>
    </row>
    <row r="55" spans="1:6" x14ac:dyDescent="0.25">
      <c r="A55" s="43" t="s">
        <v>78</v>
      </c>
      <c r="B55" s="44" t="s">
        <v>79</v>
      </c>
      <c r="C55" s="25">
        <v>2.5</v>
      </c>
      <c r="D55" s="25" t="s">
        <v>80</v>
      </c>
      <c r="E55" s="20">
        <f>VLOOKUP(A55,[1]PRECIO!A36:C255,3,0)</f>
        <v>13190</v>
      </c>
      <c r="F55" s="20">
        <f t="shared" si="1"/>
        <v>32975</v>
      </c>
    </row>
    <row r="56" spans="1:6" x14ac:dyDescent="0.25">
      <c r="A56" s="45" t="s">
        <v>81</v>
      </c>
      <c r="B56" s="25"/>
      <c r="C56" s="25"/>
      <c r="D56" s="25"/>
      <c r="E56" s="20"/>
      <c r="F56" s="20"/>
    </row>
    <row r="57" spans="1:6" x14ac:dyDescent="0.25">
      <c r="A57" s="42" t="s">
        <v>82</v>
      </c>
      <c r="B57" s="25" t="s">
        <v>83</v>
      </c>
      <c r="C57" s="25">
        <v>10</v>
      </c>
      <c r="D57" s="25" t="s">
        <v>54</v>
      </c>
      <c r="E57" s="20">
        <f>VLOOKUP(A57,[1]PRECIO!A38:C257,3,0)</f>
        <v>2940</v>
      </c>
      <c r="F57" s="20">
        <f t="shared" si="1"/>
        <v>29400</v>
      </c>
    </row>
    <row r="58" spans="1:6" x14ac:dyDescent="0.25">
      <c r="A58" s="45" t="s">
        <v>84</v>
      </c>
      <c r="B58" s="25"/>
      <c r="C58" s="25"/>
      <c r="D58" s="25"/>
      <c r="E58" s="20"/>
      <c r="F58" s="20"/>
    </row>
    <row r="59" spans="1:6" x14ac:dyDescent="0.25">
      <c r="A59" s="42" t="s">
        <v>85</v>
      </c>
      <c r="B59" s="25" t="s">
        <v>86</v>
      </c>
      <c r="C59" s="25">
        <v>1</v>
      </c>
      <c r="D59" s="25" t="s">
        <v>72</v>
      </c>
      <c r="E59" s="20">
        <f>VLOOKUP(A59,[1]PRECIO!A40:C259,3,0)</f>
        <v>25490</v>
      </c>
      <c r="F59" s="20">
        <f t="shared" si="1"/>
        <v>25490</v>
      </c>
    </row>
    <row r="60" spans="1:6" x14ac:dyDescent="0.25">
      <c r="A60" s="41" t="s">
        <v>87</v>
      </c>
      <c r="B60" s="25" t="s">
        <v>86</v>
      </c>
      <c r="C60" s="25">
        <v>1</v>
      </c>
      <c r="D60" s="25" t="s">
        <v>88</v>
      </c>
      <c r="E60" s="20">
        <f>VLOOKUP(A60,[1]PRECIO!A41:C260,3,0)</f>
        <v>49220</v>
      </c>
      <c r="F60" s="20">
        <f>C60*E60</f>
        <v>49220</v>
      </c>
    </row>
    <row r="61" spans="1:6" x14ac:dyDescent="0.25">
      <c r="A61" s="22" t="s">
        <v>89</v>
      </c>
      <c r="B61" s="23"/>
      <c r="C61" s="23"/>
      <c r="D61" s="23"/>
      <c r="E61" s="37"/>
      <c r="F61" s="38">
        <f>SUM(F49:F60)</f>
        <v>1474985</v>
      </c>
    </row>
    <row r="62" spans="1:6" x14ac:dyDescent="0.25">
      <c r="E62" s="31"/>
      <c r="F62" s="31"/>
    </row>
    <row r="63" spans="1:6" x14ac:dyDescent="0.25">
      <c r="A63" s="16" t="s">
        <v>90</v>
      </c>
      <c r="E63" s="31"/>
      <c r="F63" s="31"/>
    </row>
    <row r="64" spans="1:6" x14ac:dyDescent="0.25">
      <c r="A64" s="17" t="s">
        <v>91</v>
      </c>
      <c r="B64" s="17" t="s">
        <v>63</v>
      </c>
      <c r="C64" s="17" t="s">
        <v>64</v>
      </c>
      <c r="D64" s="17" t="s">
        <v>28</v>
      </c>
      <c r="E64" s="46" t="s">
        <v>29</v>
      </c>
      <c r="F64" s="33" t="s">
        <v>65</v>
      </c>
    </row>
    <row r="65" spans="1:6" x14ac:dyDescent="0.25">
      <c r="A65" s="43"/>
      <c r="B65" s="25"/>
      <c r="C65" s="25"/>
      <c r="D65" s="25"/>
      <c r="E65" s="20"/>
      <c r="F65" s="20"/>
    </row>
    <row r="66" spans="1:6" x14ac:dyDescent="0.25">
      <c r="A66" s="22" t="s">
        <v>92</v>
      </c>
      <c r="B66" s="23"/>
      <c r="C66" s="23"/>
      <c r="D66" s="23"/>
      <c r="E66" s="37"/>
      <c r="F66" s="38">
        <f>SUM(F65:F65)</f>
        <v>0</v>
      </c>
    </row>
    <row r="67" spans="1:6" x14ac:dyDescent="0.25">
      <c r="E67" s="31"/>
      <c r="F67" s="31"/>
    </row>
    <row r="68" spans="1:6" x14ac:dyDescent="0.25">
      <c r="A68" s="47" t="s">
        <v>93</v>
      </c>
      <c r="B68" s="47"/>
      <c r="C68" s="47"/>
      <c r="D68" s="47"/>
      <c r="E68" s="47"/>
      <c r="F68" s="48">
        <f>SUM(F30+F61+F35+F44+F66)</f>
        <v>3504985</v>
      </c>
    </row>
    <row r="69" spans="1:6" x14ac:dyDescent="0.25">
      <c r="A69" s="49" t="s">
        <v>94</v>
      </c>
      <c r="B69" s="50"/>
      <c r="C69" s="50"/>
      <c r="D69" s="50"/>
      <c r="E69" s="50"/>
      <c r="F69" s="51">
        <f>SUM(F68*5/100)</f>
        <v>175249.25</v>
      </c>
    </row>
    <row r="70" spans="1:6" x14ac:dyDescent="0.25">
      <c r="A70" s="52" t="s">
        <v>95</v>
      </c>
      <c r="B70" s="52"/>
      <c r="C70" s="52"/>
      <c r="D70" s="52"/>
      <c r="E70" s="52"/>
      <c r="F70" s="53">
        <f>SUM(F68:F69)</f>
        <v>3680234.25</v>
      </c>
    </row>
    <row r="71" spans="1:6" x14ac:dyDescent="0.25">
      <c r="A71" s="54" t="s">
        <v>96</v>
      </c>
      <c r="B71" s="54"/>
      <c r="C71" s="54"/>
      <c r="D71" s="54"/>
      <c r="E71" s="54"/>
      <c r="F71" s="55">
        <f>SUM(F12*1)</f>
        <v>6720000</v>
      </c>
    </row>
    <row r="72" spans="1:6" x14ac:dyDescent="0.25">
      <c r="A72" s="52" t="s">
        <v>97</v>
      </c>
      <c r="B72" s="47"/>
      <c r="C72" s="47"/>
      <c r="D72" s="47"/>
      <c r="E72" s="47"/>
      <c r="F72" s="48">
        <f>SUM(F71-F70)</f>
        <v>3039765.75</v>
      </c>
    </row>
    <row r="73" spans="1:6" x14ac:dyDescent="0.25">
      <c r="A73" s="56" t="s">
        <v>98</v>
      </c>
      <c r="B73" s="57"/>
      <c r="C73" s="57"/>
      <c r="D73" s="57"/>
      <c r="E73" s="57"/>
      <c r="F73" s="29"/>
    </row>
    <row r="74" spans="1:6" ht="15.75" thickBot="1" x14ac:dyDescent="0.3">
      <c r="A74" s="58"/>
      <c r="B74" s="57"/>
      <c r="C74" s="57"/>
      <c r="D74" s="57"/>
      <c r="E74" s="57"/>
      <c r="F74" s="29"/>
    </row>
    <row r="75" spans="1:6" x14ac:dyDescent="0.25">
      <c r="A75" s="59" t="s">
        <v>99</v>
      </c>
      <c r="B75" s="60"/>
      <c r="C75" s="60"/>
      <c r="D75" s="60"/>
      <c r="E75" s="61"/>
      <c r="F75" s="29"/>
    </row>
    <row r="76" spans="1:6" x14ac:dyDescent="0.25">
      <c r="A76" s="62" t="s">
        <v>100</v>
      </c>
      <c r="B76" s="63"/>
      <c r="C76" s="63"/>
      <c r="D76" s="63"/>
      <c r="E76" s="64"/>
      <c r="F76" s="29"/>
    </row>
    <row r="77" spans="1:6" x14ac:dyDescent="0.25">
      <c r="A77" s="62" t="s">
        <v>101</v>
      </c>
      <c r="B77" s="63"/>
      <c r="C77" s="63"/>
      <c r="D77" s="63"/>
      <c r="E77" s="64"/>
      <c r="F77" s="29"/>
    </row>
    <row r="78" spans="1:6" x14ac:dyDescent="0.25">
      <c r="A78" s="62" t="s">
        <v>102</v>
      </c>
      <c r="B78" s="63"/>
      <c r="C78" s="63"/>
      <c r="D78" s="63"/>
      <c r="E78" s="64"/>
      <c r="F78" s="29"/>
    </row>
    <row r="79" spans="1:6" x14ac:dyDescent="0.25">
      <c r="A79" s="62" t="s">
        <v>103</v>
      </c>
      <c r="B79" s="63"/>
      <c r="C79" s="63"/>
      <c r="D79" s="63"/>
      <c r="E79" s="64"/>
      <c r="F79" s="29"/>
    </row>
    <row r="80" spans="1:6" x14ac:dyDescent="0.25">
      <c r="A80" s="62" t="s">
        <v>104</v>
      </c>
      <c r="B80" s="63"/>
      <c r="C80" s="63"/>
      <c r="D80" s="63"/>
      <c r="E80" s="64"/>
      <c r="F80" s="29"/>
    </row>
    <row r="81" spans="1:6" ht="15.75" thickBot="1" x14ac:dyDescent="0.3">
      <c r="A81" s="65" t="s">
        <v>105</v>
      </c>
      <c r="B81" s="66"/>
      <c r="C81" s="66"/>
      <c r="D81" s="66"/>
      <c r="E81" s="67"/>
      <c r="F81" s="29"/>
    </row>
    <row r="82" spans="1:6" ht="15.75" thickBot="1" x14ac:dyDescent="0.3">
      <c r="A82" s="68"/>
      <c r="B82" s="63"/>
      <c r="C82" s="63"/>
      <c r="D82" s="63"/>
      <c r="E82" s="63"/>
      <c r="F82" s="29"/>
    </row>
    <row r="83" spans="1:6" ht="15.75" thickBot="1" x14ac:dyDescent="0.3">
      <c r="A83" s="69" t="s">
        <v>106</v>
      </c>
      <c r="B83" s="70"/>
      <c r="C83" s="71"/>
      <c r="D83" s="72"/>
      <c r="E83" s="72"/>
      <c r="F83" s="29"/>
    </row>
    <row r="84" spans="1:6" x14ac:dyDescent="0.25">
      <c r="A84" s="73" t="s">
        <v>107</v>
      </c>
      <c r="B84" s="74" t="s">
        <v>108</v>
      </c>
      <c r="C84" s="75" t="s">
        <v>109</v>
      </c>
      <c r="D84" s="72"/>
      <c r="E84" s="72"/>
      <c r="F84" s="29"/>
    </row>
    <row r="85" spans="1:6" x14ac:dyDescent="0.25">
      <c r="A85" s="76" t="s">
        <v>110</v>
      </c>
      <c r="B85" s="77">
        <f>F30</f>
        <v>1800000</v>
      </c>
      <c r="C85" s="78">
        <f>(B85/B91)</f>
        <v>0.48909930121975254</v>
      </c>
      <c r="D85" s="72"/>
      <c r="E85" s="72"/>
      <c r="F85" s="29"/>
    </row>
    <row r="86" spans="1:6" x14ac:dyDescent="0.25">
      <c r="A86" s="76" t="s">
        <v>111</v>
      </c>
      <c r="B86" s="79">
        <v>0</v>
      </c>
      <c r="C86" s="78">
        <v>0</v>
      </c>
      <c r="D86" s="72"/>
      <c r="E86" s="72"/>
      <c r="F86" s="29"/>
    </row>
    <row r="87" spans="1:6" x14ac:dyDescent="0.25">
      <c r="A87" s="76" t="s">
        <v>112</v>
      </c>
      <c r="B87" s="77">
        <f>F44</f>
        <v>230000</v>
      </c>
      <c r="C87" s="78">
        <f>(B87/B91)</f>
        <v>6.249602182252393E-2</v>
      </c>
      <c r="D87" s="72"/>
      <c r="E87" s="72"/>
      <c r="F87" s="29"/>
    </row>
    <row r="88" spans="1:6" x14ac:dyDescent="0.25">
      <c r="A88" s="76" t="s">
        <v>113</v>
      </c>
      <c r="B88" s="77">
        <f>F61</f>
        <v>1474985</v>
      </c>
      <c r="C88" s="78">
        <f>(B88/B91)</f>
        <v>0.40078562933867595</v>
      </c>
      <c r="D88" s="72"/>
      <c r="E88" s="72"/>
      <c r="F88" s="29"/>
    </row>
    <row r="89" spans="1:6" x14ac:dyDescent="0.25">
      <c r="A89" s="76" t="s">
        <v>114</v>
      </c>
      <c r="B89" s="80">
        <v>0</v>
      </c>
      <c r="C89" s="78">
        <f>(B89/B91)</f>
        <v>0</v>
      </c>
      <c r="D89" s="81"/>
      <c r="E89" s="81"/>
      <c r="F89" s="29"/>
    </row>
    <row r="90" spans="1:6" x14ac:dyDescent="0.25">
      <c r="A90" s="76" t="s">
        <v>115</v>
      </c>
      <c r="B90" s="80">
        <f>F69</f>
        <v>175249.25</v>
      </c>
      <c r="C90" s="78">
        <f>(B90/B91)</f>
        <v>4.7619047619047616E-2</v>
      </c>
      <c r="D90" s="81"/>
      <c r="E90" s="81"/>
      <c r="F90" s="29"/>
    </row>
    <row r="91" spans="1:6" ht="15.75" thickBot="1" x14ac:dyDescent="0.3">
      <c r="A91" s="82" t="s">
        <v>116</v>
      </c>
      <c r="B91" s="83">
        <f>SUM(B85:B90)</f>
        <v>3680234.25</v>
      </c>
      <c r="C91" s="84">
        <f>SUM(C85:C90)</f>
        <v>1</v>
      </c>
      <c r="D91" s="81"/>
      <c r="E91" s="81"/>
      <c r="F91" s="29"/>
    </row>
    <row r="92" spans="1:6" x14ac:dyDescent="0.25">
      <c r="A92" s="58"/>
      <c r="B92" s="57"/>
      <c r="C92" s="57"/>
      <c r="D92" s="57"/>
      <c r="E92" s="57"/>
      <c r="F92" s="29"/>
    </row>
    <row r="93" spans="1:6" ht="15.75" thickBot="1" x14ac:dyDescent="0.3">
      <c r="A93" s="85"/>
      <c r="B93" s="57"/>
      <c r="C93" s="57"/>
      <c r="D93" s="57"/>
      <c r="E93" s="57"/>
      <c r="F93" s="29"/>
    </row>
    <row r="94" spans="1:6" ht="15.75" thickBot="1" x14ac:dyDescent="0.3">
      <c r="A94" s="86"/>
      <c r="B94" s="70" t="s">
        <v>117</v>
      </c>
      <c r="C94" s="87"/>
      <c r="D94" s="88"/>
      <c r="E94" s="81"/>
      <c r="F94" s="29"/>
    </row>
    <row r="95" spans="1:6" x14ac:dyDescent="0.25">
      <c r="A95" s="89" t="s">
        <v>118</v>
      </c>
      <c r="B95" s="90">
        <v>75000</v>
      </c>
      <c r="C95" s="90">
        <v>80000</v>
      </c>
      <c r="D95" s="91">
        <v>85000</v>
      </c>
      <c r="E95" s="92"/>
      <c r="F95" s="29"/>
    </row>
    <row r="96" spans="1:6" ht="15.75" thickBot="1" x14ac:dyDescent="0.3">
      <c r="A96" s="82" t="s">
        <v>119</v>
      </c>
      <c r="B96" s="93">
        <f>(F70/B95)</f>
        <v>49.069789999999998</v>
      </c>
      <c r="C96" s="93">
        <f>(F70/C95)</f>
        <v>46.002928124999997</v>
      </c>
      <c r="D96" s="94">
        <f>(F70/D95)</f>
        <v>43.296873529411762</v>
      </c>
      <c r="E96" s="92"/>
      <c r="F96" s="29"/>
    </row>
    <row r="97" spans="1:6" x14ac:dyDescent="0.25">
      <c r="A97" s="95" t="s">
        <v>120</v>
      </c>
      <c r="B97" s="63"/>
      <c r="C97" s="63"/>
      <c r="D97" s="63"/>
      <c r="E97" s="63"/>
      <c r="F97" s="29"/>
    </row>
    <row r="98" spans="1:6" x14ac:dyDescent="0.25">
      <c r="A98" s="29"/>
      <c r="B98" s="29"/>
      <c r="C98" s="29"/>
      <c r="D98" s="29"/>
      <c r="E98" s="29"/>
      <c r="F98" s="29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E0945E-C3D1-41B6-8F1C-4D5A44D8132B}"/>
</file>

<file path=customXml/itemProps2.xml><?xml version="1.0" encoding="utf-8"?>
<ds:datastoreItem xmlns:ds="http://schemas.openxmlformats.org/officeDocument/2006/customXml" ds:itemID="{2CA9A507-88E1-4883-A679-8317F5A56087}"/>
</file>

<file path=customXml/itemProps3.xml><?xml version="1.0" encoding="utf-8"?>
<ds:datastoreItem xmlns:ds="http://schemas.openxmlformats.org/officeDocument/2006/customXml" ds:itemID="{E8A757B2-AF09-46C3-9414-DC4C9E63C4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2023-04-13T14:00:33Z</dcterms:created>
  <dcterms:modified xsi:type="dcterms:W3CDTF">2023-04-13T14:01:03Z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