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20 02022023\"/>
    </mc:Choice>
  </mc:AlternateContent>
  <bookViews>
    <workbookView xWindow="0" yWindow="0" windowWidth="20490" windowHeight="7155"/>
  </bookViews>
  <sheets>
    <sheet name="Apio" sheetId="5" r:id="rId1"/>
    <sheet name="trigo" sheetId="33" state="hidden" r:id="rId2"/>
  </sheets>
  <externalReferences>
    <externalReference r:id="rId3"/>
  </externalReferences>
  <definedNames>
    <definedName name="_xlnm.Print_Area" localSheetId="0">Apio!$A$1:$G$98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5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59" i="5" l="1"/>
  <c r="G58" i="5"/>
  <c r="G57" i="5"/>
  <c r="G56" i="5"/>
  <c r="G54" i="5"/>
  <c r="G53" i="5"/>
  <c r="G52" i="5"/>
  <c r="G50" i="5"/>
  <c r="G44" i="5"/>
  <c r="G43" i="5"/>
  <c r="G38" i="5"/>
  <c r="G37" i="5"/>
  <c r="G39" i="5" s="1"/>
  <c r="C85" i="5" s="1"/>
  <c r="G32" i="5"/>
  <c r="G31" i="5"/>
  <c r="G30" i="5"/>
  <c r="G29" i="5"/>
  <c r="G28" i="5"/>
  <c r="G27" i="5"/>
  <c r="G26" i="5"/>
  <c r="G25" i="5"/>
  <c r="G24" i="5"/>
  <c r="G23" i="5"/>
  <c r="G22" i="5"/>
  <c r="G13" i="5"/>
  <c r="G70" i="5" s="1"/>
  <c r="G65" i="5"/>
  <c r="C14" i="5"/>
  <c r="C13" i="5"/>
  <c r="G45" i="5" l="1"/>
  <c r="C86" i="5" s="1"/>
  <c r="G33" i="5"/>
  <c r="G60" i="5"/>
  <c r="C87" i="5" s="1"/>
  <c r="C84" i="5" l="1"/>
  <c r="C89" i="5" s="1"/>
  <c r="G67" i="5"/>
  <c r="G68" i="5" s="1"/>
  <c r="G69" i="5" s="1"/>
  <c r="C95" i="5" s="1"/>
  <c r="E95" i="5" l="1"/>
  <c r="G71" i="5"/>
  <c r="D95" i="5"/>
  <c r="C90" i="5"/>
  <c r="D85" i="5" s="1"/>
  <c r="D88" i="5" l="1"/>
  <c r="D86" i="5"/>
  <c r="D87" i="5"/>
  <c r="D84" i="5"/>
  <c r="D89" i="5"/>
  <c r="D90" i="5" l="1"/>
</calcChain>
</file>

<file path=xl/sharedStrings.xml><?xml version="1.0" encoding="utf-8"?>
<sst xmlns="http://schemas.openxmlformats.org/spreadsheetml/2006/main" count="322" uniqueCount="154">
  <si>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</si>
  <si>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</si>
  <si>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</si>
  <si>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</si>
  <si>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</si>
  <si>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</si>
  <si>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</si>
  <si>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</si>
  <si>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</si>
  <si>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</si>
  <si>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</si>
  <si>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</si>
  <si>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</si>
  <si>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</si>
  <si>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</si>
  <si>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</si>
  <si>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</si>
  <si>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</si>
  <si>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</si>
  <si>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</si>
  <si>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</si>
  <si>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</si>
  <si>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</si>
  <si>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</si>
  <si>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</si>
  <si>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</si>
  <si>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</si>
  <si>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</si>
  <si>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</si>
  <si>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</si>
  <si>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</si>
  <si>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</si>
  <si>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</si>
  <si>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</si>
  <si>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</si>
  <si>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</si>
  <si>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</si>
  <si>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</si>
  <si>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</si>
  <si>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</si>
  <si>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</si>
  <si>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</si>
  <si>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</si>
  <si>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</si>
  <si>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</si>
  <si>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</si>
  <si>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</si>
  <si>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</si>
  <si>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</si>
  <si>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</si>
  <si>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</si>
  <si>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</si>
  <si>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</si>
  <si>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</si>
  <si>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</si>
  <si>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</si>
  <si>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</si>
  <si>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</si>
  <si>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</si>
  <si>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</si>
  <si>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</si>
  <si>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</si>
  <si>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RENDIMIENTO (atados/Há.)</t>
  </si>
  <si>
    <t>Riego</t>
  </si>
  <si>
    <t>Cosecha</t>
  </si>
  <si>
    <t>SEMILLAS</t>
  </si>
  <si>
    <t>Urea</t>
  </si>
  <si>
    <t>Super Fosfato Triple</t>
  </si>
  <si>
    <t>lts</t>
  </si>
  <si>
    <t>Rendimiento (u/hà)</t>
  </si>
  <si>
    <t>Costo unitario ($/u) (*)</t>
  </si>
  <si>
    <t>jh</t>
  </si>
  <si>
    <t>Febrero</t>
  </si>
  <si>
    <t>Limpia almacigos</t>
  </si>
  <si>
    <t>Extracción plantas</t>
  </si>
  <si>
    <t>Aplicación Fertilizante</t>
  </si>
  <si>
    <t>Enero</t>
  </si>
  <si>
    <t>Aplicación Agroquimicos</t>
  </si>
  <si>
    <t>Trazado acequia</t>
  </si>
  <si>
    <t>ja</t>
  </si>
  <si>
    <t>Rastraje</t>
  </si>
  <si>
    <t>Salitre Potasico</t>
  </si>
  <si>
    <t>Marzo-mayo</t>
  </si>
  <si>
    <t>Sacos</t>
  </si>
  <si>
    <t>MEDIO</t>
  </si>
  <si>
    <t>BIO BIO</t>
  </si>
  <si>
    <t>CONCEPCION</t>
  </si>
  <si>
    <t>ESCENARIOS COSTO UNITARIO  ($/u)</t>
  </si>
  <si>
    <t>APIO</t>
  </si>
  <si>
    <t>Local</t>
  </si>
  <si>
    <t>VENTA FERIAS</t>
  </si>
  <si>
    <t>mayo-junio</t>
  </si>
  <si>
    <t>heladas/sequia</t>
  </si>
  <si>
    <t>Siembra y tapado</t>
  </si>
  <si>
    <t>Octubre-Diciembre</t>
  </si>
  <si>
    <t>Rastrillar</t>
  </si>
  <si>
    <t>Diciembre-Enero</t>
  </si>
  <si>
    <t>Plantación</t>
  </si>
  <si>
    <t>Limpia manual</t>
  </si>
  <si>
    <t>Ener-Abril</t>
  </si>
  <si>
    <t>Paleo acequia</t>
  </si>
  <si>
    <t>Enero-junio</t>
  </si>
  <si>
    <t>Melgadura</t>
  </si>
  <si>
    <t>Apio</t>
  </si>
  <si>
    <t>gr</t>
  </si>
  <si>
    <t>Octubre</t>
  </si>
  <si>
    <t>Bravo 720</t>
  </si>
  <si>
    <t>Febrero-Mayo</t>
  </si>
  <si>
    <t>Pendimetalin 33% EC</t>
  </si>
  <si>
    <t>Karate zeon</t>
  </si>
  <si>
    <t>Enero-mayo</t>
  </si>
  <si>
    <t>Totora</t>
  </si>
  <si>
    <t>atados</t>
  </si>
  <si>
    <t>Mayo-junio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</si>
  <si>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</si>
  <si>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</si>
  <si>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</si>
  <si>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</si>
  <si>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</si>
  <si>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</si>
  <si>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</si>
  <si>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</si>
  <si>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</si>
  <si>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</si>
  <si>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</si>
  <si>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</si>
  <si>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</si>
  <si>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</si>
  <si>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</si>
  <si>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</si>
  <si>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</si>
  <si>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</si>
  <si>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</si>
  <si>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</si>
  <si>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</si>
  <si>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</si>
  <si>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</si>
  <si>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</si>
  <si>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</si>
  <si>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</si>
  <si>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</si>
  <si>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</si>
  <si>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</si>
  <si>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</si>
  <si>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</si>
  <si>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</si>
  <si>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</si>
  <si>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</si>
  <si>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</si>
  <si>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</si>
  <si>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($/atado)</t>
  </si>
  <si>
    <t>jm</t>
  </si>
  <si>
    <t>Rendimiento (atados/hà)</t>
  </si>
  <si>
    <t>Costo unitario ($/atado)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</si>
</sst>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  <numFmt numFmtId="172" formatCode="#,##0.000_ ;\-#,##0.00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13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right" wrapText="1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0" fontId="4" fillId="2" borderId="72" xfId="0" applyNumberFormat="1" applyFont="1" applyFill="1" applyBorder="1" applyAlignment="1">
      <alignment horizontal="right" wrapText="1"/>
    </xf>
    <xf numFmtId="0" fontId="4" fillId="2" borderId="72" xfId="0" applyNumberFormat="1" applyFont="1" applyFill="1" applyBorder="1" applyAlignment="1">
      <alignment horizontal="right"/>
    </xf>
    <xf numFmtId="17" fontId="4" fillId="2" borderId="72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30" fillId="3" borderId="73" xfId="0" applyNumberFormat="1" applyFont="1" applyFill="1" applyBorder="1" applyAlignment="1">
      <alignment vertical="center" wrapText="1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30" fillId="3" borderId="11" xfId="0" applyNumberFormat="1" applyFont="1" applyFill="1" applyBorder="1" applyAlignment="1">
      <alignment horizontal="center" vertical="center"/>
    </xf>
    <xf numFmtId="49" fontId="30" fillId="3" borderId="11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5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6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5" fontId="35" fillId="2" borderId="19" xfId="0" applyNumberFormat="1" applyFont="1" applyFill="1" applyBorder="1" applyAlignment="1">
      <alignment vertical="center"/>
    </xf>
    <xf numFmtId="166" fontId="35" fillId="8" borderId="36" xfId="0" applyNumberFormat="1" applyFont="1" applyFill="1" applyBorder="1" applyAlignment="1">
      <alignment vertical="center"/>
    </xf>
    <xf numFmtId="0" fontId="4" fillId="2" borderId="74" xfId="0" applyFont="1" applyFill="1" applyBorder="1" applyAlignment="1"/>
    <xf numFmtId="0" fontId="4" fillId="2" borderId="75" xfId="0" applyFont="1" applyFill="1" applyBorder="1" applyAlignment="1"/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4" fillId="2" borderId="72" xfId="0" applyNumberFormat="1" applyFont="1" applyFill="1" applyBorder="1" applyAlignment="1">
      <alignment horizontal="center" wrapText="1"/>
    </xf>
    <xf numFmtId="0" fontId="4" fillId="2" borderId="76" xfId="0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0" fontId="4" fillId="2" borderId="77" xfId="0" applyFont="1" applyFill="1" applyBorder="1" applyAlignment="1">
      <alignment wrapText="1"/>
    </xf>
    <xf numFmtId="14" fontId="4" fillId="2" borderId="78" xfId="0" applyNumberFormat="1" applyFont="1" applyFill="1" applyBorder="1" applyAlignment="1"/>
    <xf numFmtId="0" fontId="4" fillId="2" borderId="79" xfId="0" applyFont="1" applyFill="1" applyBorder="1" applyAlignment="1"/>
    <xf numFmtId="0" fontId="4" fillId="2" borderId="77" xfId="0" applyFont="1" applyFill="1" applyBorder="1" applyAlignment="1"/>
    <xf numFmtId="0" fontId="4" fillId="2" borderId="77" xfId="0" applyFont="1" applyFill="1" applyBorder="1" applyAlignment="1">
      <alignment horizontal="justify" wrapText="1"/>
    </xf>
    <xf numFmtId="0" fontId="4" fillId="2" borderId="80" xfId="0" applyFont="1" applyFill="1" applyBorder="1" applyAlignment="1"/>
    <xf numFmtId="0" fontId="4" fillId="2" borderId="81" xfId="0" applyFont="1" applyFill="1" applyBorder="1" applyAlignment="1"/>
    <xf numFmtId="0" fontId="4" fillId="2" borderId="77" xfId="0" applyFont="1" applyFill="1" applyBorder="1" applyAlignment="1">
      <alignment horizontal="left"/>
    </xf>
    <xf numFmtId="3" fontId="4" fillId="2" borderId="81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0" fontId="33" fillId="0" borderId="59" xfId="2" applyFont="1" applyBorder="1"/>
    <xf numFmtId="168" fontId="33" fillId="0" borderId="59" xfId="3" applyFont="1" applyBorder="1" applyAlignment="1">
      <alignment horizontal="center"/>
    </xf>
    <xf numFmtId="170" fontId="33" fillId="0" borderId="59" xfId="3" applyNumberFormat="1" applyFont="1" applyBorder="1" applyAlignment="1">
      <alignment horizontal="right"/>
    </xf>
    <xf numFmtId="0" fontId="33" fillId="0" borderId="59" xfId="2" applyFont="1" applyBorder="1" applyAlignment="1">
      <alignment horizontal="center"/>
    </xf>
    <xf numFmtId="169" fontId="33" fillId="0" borderId="59" xfId="1" applyNumberFormat="1" applyFont="1" applyBorder="1" applyAlignment="1"/>
    <xf numFmtId="170" fontId="33" fillId="0" borderId="59" xfId="0" applyNumberFormat="1" applyFont="1" applyBorder="1"/>
    <xf numFmtId="0" fontId="31" fillId="0" borderId="59" xfId="0" applyFont="1" applyBorder="1" applyAlignment="1">
      <alignment horizontal="left"/>
    </xf>
    <xf numFmtId="0" fontId="31" fillId="0" borderId="59" xfId="0" applyFont="1" applyBorder="1" applyAlignment="1">
      <alignment horizontal="center"/>
    </xf>
    <xf numFmtId="170" fontId="7" fillId="3" borderId="70" xfId="0" applyNumberFormat="1" applyFont="1" applyFill="1" applyBorder="1" applyAlignment="1">
      <alignment vertical="center"/>
    </xf>
    <xf numFmtId="3" fontId="33" fillId="0" borderId="59" xfId="2" applyNumberFormat="1" applyFont="1" applyBorder="1" applyAlignment="1">
      <alignment horizontal="right"/>
    </xf>
    <xf numFmtId="0" fontId="34" fillId="0" borderId="59" xfId="0" applyFont="1" applyBorder="1"/>
    <xf numFmtId="3" fontId="31" fillId="0" borderId="59" xfId="0" applyNumberFormat="1" applyFont="1" applyBorder="1" applyAlignment="1">
      <alignment horizontal="right"/>
    </xf>
    <xf numFmtId="0" fontId="33" fillId="11" borderId="59" xfId="2" applyFont="1" applyFill="1" applyBorder="1"/>
    <xf numFmtId="170" fontId="33" fillId="10" borderId="59" xfId="0" applyNumberFormat="1" applyFont="1" applyFill="1" applyBorder="1"/>
    <xf numFmtId="170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170" fontId="33" fillId="0" borderId="59" xfId="3" applyNumberFormat="1" applyFont="1" applyBorder="1" applyAlignment="1">
      <alignment horizontal="center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2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  <xf numFmtId="172" fontId="33" fillId="0" borderId="59" xfId="3" applyNumberFormat="1" applyFont="1" applyBorder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19050</xdr:rowOff>
    </xdr:from>
    <xdr:to>
      <xdr:col>7</xdr:col>
      <xdr:colOff>0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9050"/>
          <a:ext cx="6105525" cy="1317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6"/>
  <sheetViews>
    <sheetView tabSelected="1" topLeftCell="A73" workbookViewId="0">
      <selection activeCell="H87" sqref="H87"/>
    </sheetView>
  </sheetViews>
  <sheetFormatPr baseColWidth="10" defaultColWidth="11.42578125" defaultRowHeight="12.75" x14ac:dyDescent="0.25"/>
  <cols>
    <col min="1" max="1" width="5.5703125" style="181" customWidth="1"/>
    <col min="2" max="2" width="19.140625" style="181" customWidth="1"/>
    <col min="3" max="3" width="17.42578125" style="181" customWidth="1"/>
    <col min="4" max="5" width="11.42578125" style="181"/>
    <col min="6" max="6" width="14.140625" style="181" customWidth="1"/>
    <col min="7" max="7" width="17.85546875" style="181" customWidth="1"/>
    <col min="8" max="16384" width="11.42578125" style="181"/>
  </cols>
  <sheetData>
    <row r="1" spans="2:7" x14ac:dyDescent="0.25">
      <c r="B1" s="182"/>
      <c r="C1" s="182"/>
      <c r="D1" s="182"/>
      <c r="E1" s="182"/>
      <c r="F1" s="182"/>
      <c r="G1" s="182"/>
    </row>
    <row r="2" spans="2:7" x14ac:dyDescent="0.25">
      <c r="B2" s="182"/>
      <c r="C2" s="182"/>
      <c r="D2" s="182"/>
      <c r="E2" s="182"/>
      <c r="F2" s="182"/>
      <c r="G2" s="182"/>
    </row>
    <row r="3" spans="2:7" x14ac:dyDescent="0.25">
      <c r="B3" s="182"/>
      <c r="C3" s="182"/>
      <c r="D3" s="182"/>
      <c r="E3" s="182"/>
      <c r="F3" s="182"/>
      <c r="G3" s="182"/>
    </row>
    <row r="4" spans="2:7" x14ac:dyDescent="0.25">
      <c r="B4" s="182"/>
      <c r="C4" s="182"/>
      <c r="D4" s="182"/>
      <c r="E4" s="182"/>
      <c r="F4" s="182"/>
      <c r="G4" s="182"/>
    </row>
    <row r="5" spans="2:7" x14ac:dyDescent="0.25">
      <c r="B5" s="182"/>
      <c r="C5" s="182"/>
      <c r="D5" s="182"/>
      <c r="E5" s="182"/>
      <c r="F5" s="182"/>
      <c r="G5" s="182"/>
    </row>
    <row r="6" spans="2:7" x14ac:dyDescent="0.25">
      <c r="B6" s="182"/>
      <c r="C6" s="182"/>
      <c r="D6" s="182"/>
      <c r="E6" s="182"/>
      <c r="F6" s="182"/>
      <c r="G6" s="182"/>
    </row>
    <row r="7" spans="2:7" x14ac:dyDescent="0.25">
      <c r="B7" s="182"/>
      <c r="C7" s="182"/>
      <c r="D7" s="182"/>
      <c r="E7" s="182"/>
      <c r="F7" s="182"/>
      <c r="G7" s="182"/>
    </row>
    <row r="8" spans="2:7" x14ac:dyDescent="0.25">
      <c r="B8" s="183"/>
      <c r="C8" s="184"/>
      <c r="D8" s="182"/>
      <c r="E8" s="184"/>
      <c r="F8" s="184"/>
      <c r="G8" s="184"/>
    </row>
    <row r="9" spans="2:7" x14ac:dyDescent="0.25">
      <c r="B9" s="210"/>
      <c r="C9" s="237"/>
      <c r="D9" s="238"/>
      <c r="E9" s="210"/>
      <c r="F9" s="210"/>
      <c r="G9" s="210"/>
    </row>
    <row r="10" spans="2:7" x14ac:dyDescent="0.25">
      <c r="B10" s="185" t="s">
        <v>0</v>
      </c>
      <c r="C10" s="105" t="s">
        <v>88</v>
      </c>
      <c r="D10" s="244"/>
      <c r="E10" s="296" t="s">
        <v>62</v>
      </c>
      <c r="F10" s="297"/>
      <c r="G10" s="239">
        <v>45000</v>
      </c>
    </row>
    <row r="11" spans="2:7" x14ac:dyDescent="0.25">
      <c r="B11" s="179" t="s">
        <v>1</v>
      </c>
      <c r="C11" s="243" t="s">
        <v>89</v>
      </c>
      <c r="D11" s="244"/>
      <c r="E11" s="298" t="s">
        <v>2</v>
      </c>
      <c r="F11" s="299"/>
      <c r="G11" s="240">
        <v>44927</v>
      </c>
    </row>
    <row r="12" spans="2:7" x14ac:dyDescent="0.25">
      <c r="B12" s="179" t="s">
        <v>3</v>
      </c>
      <c r="C12" s="176" t="s">
        <v>4</v>
      </c>
      <c r="D12" s="244"/>
      <c r="E12" s="298" t="s">
        <v>150</v>
      </c>
      <c r="F12" s="299"/>
      <c r="G12" s="239">
        <v>917</v>
      </c>
    </row>
    <row r="13" spans="2:7" x14ac:dyDescent="0.25">
      <c r="B13" s="179" t="s">
        <v>6</v>
      </c>
      <c r="C13" s="176" t="str">
        <f>'[1]Acelga crespa'!$C$9</f>
        <v>BIO BIO</v>
      </c>
      <c r="D13" s="244"/>
      <c r="E13" s="245" t="s">
        <v>7</v>
      </c>
      <c r="F13" s="246"/>
      <c r="G13" s="239">
        <f>G10*G12</f>
        <v>41265000</v>
      </c>
    </row>
    <row r="14" spans="2:7" x14ac:dyDescent="0.25">
      <c r="B14" s="179" t="s">
        <v>8</v>
      </c>
      <c r="C14" s="177" t="str">
        <f>'[1]Acelga crespa'!$C$10</f>
        <v>CONCEPCION</v>
      </c>
      <c r="D14" s="244"/>
      <c r="E14" s="298" t="s">
        <v>9</v>
      </c>
      <c r="F14" s="299"/>
      <c r="G14" s="241" t="s">
        <v>90</v>
      </c>
    </row>
    <row r="15" spans="2:7" x14ac:dyDescent="0.25">
      <c r="B15" s="179" t="s">
        <v>10</v>
      </c>
      <c r="C15" s="177" t="s">
        <v>61</v>
      </c>
      <c r="D15" s="244"/>
      <c r="E15" s="298" t="s">
        <v>11</v>
      </c>
      <c r="F15" s="299"/>
      <c r="G15" s="240" t="s">
        <v>91</v>
      </c>
    </row>
    <row r="16" spans="2:7" x14ac:dyDescent="0.25">
      <c r="B16" s="179" t="s">
        <v>12</v>
      </c>
      <c r="C16" s="178">
        <v>44896</v>
      </c>
      <c r="D16" s="244"/>
      <c r="E16" s="300" t="s">
        <v>13</v>
      </c>
      <c r="F16" s="301"/>
      <c r="G16" s="242" t="s">
        <v>92</v>
      </c>
    </row>
    <row r="17" spans="2:7" x14ac:dyDescent="0.25">
      <c r="B17" s="247"/>
      <c r="C17" s="248"/>
      <c r="D17" s="249"/>
      <c r="E17" s="250"/>
      <c r="F17" s="250"/>
      <c r="G17" s="251"/>
    </row>
    <row r="18" spans="2:7" x14ac:dyDescent="0.25">
      <c r="B18" s="292" t="s">
        <v>14</v>
      </c>
      <c r="C18" s="293"/>
      <c r="D18" s="293"/>
      <c r="E18" s="293"/>
      <c r="F18" s="293"/>
      <c r="G18" s="293"/>
    </row>
    <row r="19" spans="2:7" x14ac:dyDescent="0.25">
      <c r="B19" s="250"/>
      <c r="C19" s="254"/>
      <c r="D19" s="254"/>
      <c r="E19" s="254"/>
      <c r="F19" s="250"/>
      <c r="G19" s="250"/>
    </row>
    <row r="20" spans="2:7" x14ac:dyDescent="0.25">
      <c r="B20" s="256" t="s">
        <v>15</v>
      </c>
      <c r="C20" s="205"/>
      <c r="D20" s="205"/>
      <c r="E20" s="205"/>
      <c r="F20" s="205"/>
      <c r="G20" s="205"/>
    </row>
    <row r="21" spans="2:7" x14ac:dyDescent="0.25">
      <c r="B21" s="257" t="s">
        <v>16</v>
      </c>
      <c r="C21" s="257" t="s">
        <v>17</v>
      </c>
      <c r="D21" s="257" t="s">
        <v>18</v>
      </c>
      <c r="E21" s="257" t="s">
        <v>19</v>
      </c>
      <c r="F21" s="257" t="s">
        <v>20</v>
      </c>
      <c r="G21" s="257" t="s">
        <v>21</v>
      </c>
    </row>
    <row r="22" spans="2:7" x14ac:dyDescent="0.25">
      <c r="B22" s="274" t="s">
        <v>93</v>
      </c>
      <c r="C22" s="275" t="s">
        <v>71</v>
      </c>
      <c r="D22" s="291">
        <v>8</v>
      </c>
      <c r="E22" s="277" t="s">
        <v>94</v>
      </c>
      <c r="F22" s="278">
        <v>34000</v>
      </c>
      <c r="G22" s="279">
        <f t="shared" ref="G22:G32" si="0">F22*D22</f>
        <v>272000</v>
      </c>
    </row>
    <row r="23" spans="2:7" x14ac:dyDescent="0.25">
      <c r="B23" s="280" t="s">
        <v>73</v>
      </c>
      <c r="C23" s="275" t="s">
        <v>71</v>
      </c>
      <c r="D23" s="281">
        <v>2</v>
      </c>
      <c r="E23" s="277" t="s">
        <v>94</v>
      </c>
      <c r="F23" s="278">
        <v>34000</v>
      </c>
      <c r="G23" s="279">
        <f t="shared" si="0"/>
        <v>68000</v>
      </c>
    </row>
    <row r="24" spans="2:7" x14ac:dyDescent="0.25">
      <c r="B24" s="280" t="s">
        <v>74</v>
      </c>
      <c r="C24" s="281" t="s">
        <v>71</v>
      </c>
      <c r="D24" s="281">
        <v>6</v>
      </c>
      <c r="E24" s="281" t="s">
        <v>76</v>
      </c>
      <c r="F24" s="278">
        <v>34000</v>
      </c>
      <c r="G24" s="279">
        <f t="shared" si="0"/>
        <v>204000</v>
      </c>
    </row>
    <row r="25" spans="2:7" x14ac:dyDescent="0.25">
      <c r="B25" s="274" t="s">
        <v>95</v>
      </c>
      <c r="C25" s="275" t="s">
        <v>71</v>
      </c>
      <c r="D25" s="291">
        <v>1</v>
      </c>
      <c r="E25" s="277" t="s">
        <v>96</v>
      </c>
      <c r="F25" s="278">
        <v>34000</v>
      </c>
      <c r="G25" s="279">
        <f t="shared" si="0"/>
        <v>34000</v>
      </c>
    </row>
    <row r="26" spans="2:7" x14ac:dyDescent="0.25">
      <c r="B26" s="274" t="s">
        <v>97</v>
      </c>
      <c r="C26" s="275" t="s">
        <v>71</v>
      </c>
      <c r="D26" s="291">
        <v>8</v>
      </c>
      <c r="E26" s="277" t="s">
        <v>76</v>
      </c>
      <c r="F26" s="278">
        <v>34000</v>
      </c>
      <c r="G26" s="279">
        <f t="shared" si="0"/>
        <v>272000</v>
      </c>
    </row>
    <row r="27" spans="2:7" x14ac:dyDescent="0.25">
      <c r="B27" s="274" t="s">
        <v>98</v>
      </c>
      <c r="C27" s="275" t="s">
        <v>71</v>
      </c>
      <c r="D27" s="291">
        <v>10</v>
      </c>
      <c r="E27" s="277" t="s">
        <v>72</v>
      </c>
      <c r="F27" s="278">
        <v>34000</v>
      </c>
      <c r="G27" s="279">
        <f t="shared" si="0"/>
        <v>340000</v>
      </c>
    </row>
    <row r="28" spans="2:7" x14ac:dyDescent="0.25">
      <c r="B28" s="274" t="s">
        <v>75</v>
      </c>
      <c r="C28" s="275" t="s">
        <v>71</v>
      </c>
      <c r="D28" s="291">
        <v>2</v>
      </c>
      <c r="E28" s="277" t="s">
        <v>99</v>
      </c>
      <c r="F28" s="278">
        <v>34000</v>
      </c>
      <c r="G28" s="279">
        <f>F28*D28</f>
        <v>68000</v>
      </c>
    </row>
    <row r="29" spans="2:7" x14ac:dyDescent="0.25">
      <c r="B29" s="274" t="s">
        <v>77</v>
      </c>
      <c r="C29" s="275" t="s">
        <v>71</v>
      </c>
      <c r="D29" s="291">
        <v>3</v>
      </c>
      <c r="E29" s="277" t="s">
        <v>99</v>
      </c>
      <c r="F29" s="278">
        <v>34000</v>
      </c>
      <c r="G29" s="279">
        <f>F29*D29</f>
        <v>102000</v>
      </c>
    </row>
    <row r="30" spans="2:7" x14ac:dyDescent="0.25">
      <c r="B30" s="274" t="s">
        <v>100</v>
      </c>
      <c r="C30" s="275" t="s">
        <v>71</v>
      </c>
      <c r="D30" s="291">
        <v>1</v>
      </c>
      <c r="E30" s="277" t="s">
        <v>76</v>
      </c>
      <c r="F30" s="278">
        <v>34000</v>
      </c>
      <c r="G30" s="279">
        <f t="shared" ref="G30:G31" si="1">F30*D30</f>
        <v>34000</v>
      </c>
    </row>
    <row r="31" spans="2:7" x14ac:dyDescent="0.25">
      <c r="B31" s="274" t="s">
        <v>64</v>
      </c>
      <c r="C31" s="275" t="s">
        <v>71</v>
      </c>
      <c r="D31" s="291">
        <v>16</v>
      </c>
      <c r="E31" s="277" t="s">
        <v>91</v>
      </c>
      <c r="F31" s="278">
        <v>34000</v>
      </c>
      <c r="G31" s="279">
        <f t="shared" si="1"/>
        <v>544000</v>
      </c>
    </row>
    <row r="32" spans="2:7" x14ac:dyDescent="0.25">
      <c r="B32" s="274" t="s">
        <v>63</v>
      </c>
      <c r="C32" s="275" t="s">
        <v>71</v>
      </c>
      <c r="D32" s="291">
        <v>10</v>
      </c>
      <c r="E32" s="277" t="s">
        <v>101</v>
      </c>
      <c r="F32" s="278">
        <v>34000</v>
      </c>
      <c r="G32" s="279">
        <f t="shared" si="0"/>
        <v>340000</v>
      </c>
    </row>
    <row r="33" spans="2:7" x14ac:dyDescent="0.25">
      <c r="B33" s="258" t="s">
        <v>22</v>
      </c>
      <c r="C33" s="259"/>
      <c r="D33" s="259"/>
      <c r="E33" s="259"/>
      <c r="F33" s="260"/>
      <c r="G33" s="261">
        <f>SUM(G22:G32)</f>
        <v>2278000</v>
      </c>
    </row>
    <row r="34" spans="2:7" x14ac:dyDescent="0.25">
      <c r="B34" s="252"/>
      <c r="C34" s="253"/>
      <c r="D34" s="253"/>
      <c r="E34" s="253"/>
      <c r="F34" s="255"/>
      <c r="G34" s="255"/>
    </row>
    <row r="35" spans="2:7" x14ac:dyDescent="0.25">
      <c r="B35" s="186" t="s">
        <v>23</v>
      </c>
      <c r="C35" s="187"/>
      <c r="D35" s="188"/>
      <c r="E35" s="188"/>
      <c r="F35" s="189"/>
      <c r="G35" s="189"/>
    </row>
    <row r="36" spans="2:7" x14ac:dyDescent="0.25">
      <c r="B36" s="262" t="s">
        <v>16</v>
      </c>
      <c r="C36" s="263" t="s">
        <v>17</v>
      </c>
      <c r="D36" s="263" t="s">
        <v>18</v>
      </c>
      <c r="E36" s="262" t="s">
        <v>19</v>
      </c>
      <c r="F36" s="263" t="s">
        <v>20</v>
      </c>
      <c r="G36" s="262" t="s">
        <v>21</v>
      </c>
    </row>
    <row r="37" spans="2:7" x14ac:dyDescent="0.25">
      <c r="B37" s="274" t="s">
        <v>26</v>
      </c>
      <c r="C37" s="275" t="s">
        <v>79</v>
      </c>
      <c r="D37" s="291">
        <v>1</v>
      </c>
      <c r="E37" s="277" t="s">
        <v>96</v>
      </c>
      <c r="F37" s="278">
        <v>45000</v>
      </c>
      <c r="G37" s="279">
        <f>F37*D37</f>
        <v>45000</v>
      </c>
    </row>
    <row r="38" spans="2:7" x14ac:dyDescent="0.25">
      <c r="B38" s="274" t="s">
        <v>80</v>
      </c>
      <c r="C38" s="275" t="s">
        <v>79</v>
      </c>
      <c r="D38" s="291">
        <v>2</v>
      </c>
      <c r="E38" s="277" t="s">
        <v>96</v>
      </c>
      <c r="F38" s="278">
        <v>45000</v>
      </c>
      <c r="G38" s="279">
        <f t="shared" ref="G38" si="2">F38*D38</f>
        <v>90000</v>
      </c>
    </row>
    <row r="39" spans="2:7" x14ac:dyDescent="0.25">
      <c r="B39" s="264" t="s">
        <v>24</v>
      </c>
      <c r="C39" s="265"/>
      <c r="D39" s="265"/>
      <c r="E39" s="265"/>
      <c r="F39" s="266"/>
      <c r="G39" s="282">
        <f>SUM(G37:G38)</f>
        <v>135000</v>
      </c>
    </row>
    <row r="40" spans="2:7" x14ac:dyDescent="0.25">
      <c r="B40" s="190"/>
      <c r="C40" s="191"/>
      <c r="D40" s="191"/>
      <c r="E40" s="191"/>
      <c r="F40" s="192"/>
      <c r="G40" s="192"/>
    </row>
    <row r="41" spans="2:7" x14ac:dyDescent="0.25">
      <c r="B41" s="186" t="s">
        <v>25</v>
      </c>
      <c r="C41" s="187"/>
      <c r="D41" s="188"/>
      <c r="E41" s="188"/>
      <c r="F41" s="189"/>
      <c r="G41" s="189"/>
    </row>
    <row r="42" spans="2:7" x14ac:dyDescent="0.25">
      <c r="B42" s="262" t="s">
        <v>16</v>
      </c>
      <c r="C42" s="262" t="s">
        <v>17</v>
      </c>
      <c r="D42" s="262" t="s">
        <v>18</v>
      </c>
      <c r="E42" s="262" t="s">
        <v>19</v>
      </c>
      <c r="F42" s="263" t="s">
        <v>20</v>
      </c>
      <c r="G42" s="262" t="s">
        <v>21</v>
      </c>
    </row>
    <row r="43" spans="2:7" x14ac:dyDescent="0.25">
      <c r="B43" s="274" t="s">
        <v>102</v>
      </c>
      <c r="C43" s="275" t="s">
        <v>151</v>
      </c>
      <c r="D43" s="312">
        <v>0.125</v>
      </c>
      <c r="E43" s="277" t="s">
        <v>76</v>
      </c>
      <c r="F43" s="278">
        <v>360000</v>
      </c>
      <c r="G43" s="283">
        <f>D43*F43</f>
        <v>45000</v>
      </c>
    </row>
    <row r="44" spans="2:7" x14ac:dyDescent="0.25">
      <c r="B44" s="274" t="s">
        <v>78</v>
      </c>
      <c r="C44" s="275" t="s">
        <v>151</v>
      </c>
      <c r="D44" s="312">
        <v>0.125</v>
      </c>
      <c r="E44" s="277" t="s">
        <v>76</v>
      </c>
      <c r="F44" s="278">
        <v>360000</v>
      </c>
      <c r="G44" s="283">
        <f t="shared" ref="G44" si="3">D44*F44</f>
        <v>45000</v>
      </c>
    </row>
    <row r="45" spans="2:7" x14ac:dyDescent="0.25">
      <c r="B45" s="264" t="s">
        <v>27</v>
      </c>
      <c r="C45" s="265"/>
      <c r="D45" s="265"/>
      <c r="E45" s="265"/>
      <c r="F45" s="266"/>
      <c r="G45" s="267">
        <f>SUM(G43:G44)</f>
        <v>90000</v>
      </c>
    </row>
    <row r="46" spans="2:7" x14ac:dyDescent="0.25">
      <c r="B46" s="190"/>
      <c r="C46" s="191"/>
      <c r="D46" s="191"/>
      <c r="E46" s="191"/>
      <c r="F46" s="192"/>
      <c r="G46" s="192"/>
    </row>
    <row r="47" spans="2:7" x14ac:dyDescent="0.25">
      <c r="B47" s="186" t="s">
        <v>28</v>
      </c>
      <c r="C47" s="187"/>
      <c r="D47" s="188"/>
      <c r="E47" s="188"/>
      <c r="F47" s="189"/>
      <c r="G47" s="189"/>
    </row>
    <row r="48" spans="2:7" ht="25.5" x14ac:dyDescent="0.25">
      <c r="B48" s="263" t="s">
        <v>29</v>
      </c>
      <c r="C48" s="263" t="s">
        <v>30</v>
      </c>
      <c r="D48" s="263" t="s">
        <v>31</v>
      </c>
      <c r="E48" s="263" t="s">
        <v>19</v>
      </c>
      <c r="F48" s="263" t="s">
        <v>20</v>
      </c>
      <c r="G48" s="263" t="s">
        <v>21</v>
      </c>
    </row>
    <row r="49" spans="2:7" x14ac:dyDescent="0.25">
      <c r="B49" s="284" t="s">
        <v>65</v>
      </c>
      <c r="C49" s="275"/>
      <c r="D49" s="276"/>
      <c r="E49" s="281"/>
      <c r="F49" s="285"/>
      <c r="G49" s="287"/>
    </row>
    <row r="50" spans="2:7" x14ac:dyDescent="0.25">
      <c r="B50" s="274" t="s">
        <v>103</v>
      </c>
      <c r="C50" s="275" t="s">
        <v>104</v>
      </c>
      <c r="D50" s="276">
        <v>100</v>
      </c>
      <c r="E50" s="281" t="s">
        <v>105</v>
      </c>
      <c r="F50" s="285">
        <v>1000</v>
      </c>
      <c r="G50" s="287">
        <f t="shared" ref="G50" si="4">F50*D50</f>
        <v>100000</v>
      </c>
    </row>
    <row r="51" spans="2:7" x14ac:dyDescent="0.25">
      <c r="B51" s="284" t="s">
        <v>32</v>
      </c>
      <c r="C51" s="275"/>
      <c r="D51" s="276"/>
      <c r="E51" s="281"/>
      <c r="F51" s="285"/>
      <c r="G51" s="287"/>
    </row>
    <row r="52" spans="2:7" x14ac:dyDescent="0.25">
      <c r="B52" s="274" t="s">
        <v>67</v>
      </c>
      <c r="C52" s="275" t="s">
        <v>33</v>
      </c>
      <c r="D52" s="276">
        <v>150</v>
      </c>
      <c r="E52" s="281" t="s">
        <v>76</v>
      </c>
      <c r="F52" s="285">
        <v>327</v>
      </c>
      <c r="G52" s="287">
        <f t="shared" ref="G52:G59" si="5">F52*D52</f>
        <v>49050</v>
      </c>
    </row>
    <row r="53" spans="2:7" x14ac:dyDescent="0.25">
      <c r="B53" s="274" t="s">
        <v>66</v>
      </c>
      <c r="C53" s="275" t="s">
        <v>33</v>
      </c>
      <c r="D53" s="276">
        <v>250</v>
      </c>
      <c r="E53" s="281" t="s">
        <v>76</v>
      </c>
      <c r="F53" s="285">
        <v>400</v>
      </c>
      <c r="G53" s="287">
        <f t="shared" si="5"/>
        <v>100000</v>
      </c>
    </row>
    <row r="54" spans="2:7" x14ac:dyDescent="0.25">
      <c r="B54" s="274" t="s">
        <v>81</v>
      </c>
      <c r="C54" s="275" t="s">
        <v>33</v>
      </c>
      <c r="D54" s="276">
        <v>200</v>
      </c>
      <c r="E54" s="281" t="s">
        <v>82</v>
      </c>
      <c r="F54" s="285">
        <v>700</v>
      </c>
      <c r="G54" s="287">
        <f t="shared" si="5"/>
        <v>140000</v>
      </c>
    </row>
    <row r="55" spans="2:7" x14ac:dyDescent="0.25">
      <c r="B55" s="284" t="s">
        <v>35</v>
      </c>
      <c r="C55" s="275"/>
      <c r="D55" s="276"/>
      <c r="E55" s="281"/>
      <c r="F55" s="285"/>
      <c r="G55" s="287"/>
    </row>
    <row r="56" spans="2:7" x14ac:dyDescent="0.25">
      <c r="B56" s="286" t="s">
        <v>106</v>
      </c>
      <c r="C56" s="275" t="s">
        <v>68</v>
      </c>
      <c r="D56" s="276">
        <v>4</v>
      </c>
      <c r="E56" s="281" t="s">
        <v>107</v>
      </c>
      <c r="F56" s="285">
        <v>16000</v>
      </c>
      <c r="G56" s="287">
        <f t="shared" si="5"/>
        <v>64000</v>
      </c>
    </row>
    <row r="57" spans="2:7" x14ac:dyDescent="0.25">
      <c r="B57" s="286" t="s">
        <v>108</v>
      </c>
      <c r="C57" s="275" t="s">
        <v>68</v>
      </c>
      <c r="D57" s="276">
        <v>4</v>
      </c>
      <c r="E57" s="281" t="s">
        <v>76</v>
      </c>
      <c r="F57" s="285">
        <v>13000</v>
      </c>
      <c r="G57" s="287">
        <f t="shared" si="5"/>
        <v>52000</v>
      </c>
    </row>
    <row r="58" spans="2:7" x14ac:dyDescent="0.25">
      <c r="B58" s="286" t="s">
        <v>109</v>
      </c>
      <c r="C58" s="275" t="s">
        <v>68</v>
      </c>
      <c r="D58" s="276">
        <v>1</v>
      </c>
      <c r="E58" s="281" t="s">
        <v>110</v>
      </c>
      <c r="F58" s="285">
        <v>76000</v>
      </c>
      <c r="G58" s="287">
        <f t="shared" si="5"/>
        <v>76000</v>
      </c>
    </row>
    <row r="59" spans="2:7" x14ac:dyDescent="0.25">
      <c r="B59" s="274" t="s">
        <v>111</v>
      </c>
      <c r="C59" s="275" t="s">
        <v>112</v>
      </c>
      <c r="D59" s="276">
        <v>48</v>
      </c>
      <c r="E59" s="277" t="s">
        <v>113</v>
      </c>
      <c r="F59" s="285">
        <v>3500</v>
      </c>
      <c r="G59" s="287">
        <f t="shared" si="5"/>
        <v>168000</v>
      </c>
    </row>
    <row r="60" spans="2:7" x14ac:dyDescent="0.25">
      <c r="B60" s="264" t="s">
        <v>34</v>
      </c>
      <c r="C60" s="265"/>
      <c r="D60" s="265"/>
      <c r="E60" s="265"/>
      <c r="F60" s="266"/>
      <c r="G60" s="267">
        <f>SUM(G49:G59)</f>
        <v>749050</v>
      </c>
    </row>
    <row r="61" spans="2:7" x14ac:dyDescent="0.25">
      <c r="B61" s="190"/>
      <c r="C61" s="191"/>
      <c r="D61" s="191"/>
      <c r="E61" s="195"/>
      <c r="F61" s="192"/>
      <c r="G61" s="192"/>
    </row>
    <row r="62" spans="2:7" x14ac:dyDescent="0.25">
      <c r="B62" s="186" t="s">
        <v>35</v>
      </c>
      <c r="C62" s="187"/>
      <c r="D62" s="188"/>
      <c r="E62" s="188"/>
      <c r="F62" s="189"/>
      <c r="G62" s="189"/>
    </row>
    <row r="63" spans="2:7" ht="25.5" x14ac:dyDescent="0.25">
      <c r="B63" s="193" t="s">
        <v>36</v>
      </c>
      <c r="C63" s="194" t="s">
        <v>30</v>
      </c>
      <c r="D63" s="194" t="s">
        <v>31</v>
      </c>
      <c r="E63" s="193" t="s">
        <v>19</v>
      </c>
      <c r="F63" s="194" t="s">
        <v>20</v>
      </c>
      <c r="G63" s="193" t="s">
        <v>21</v>
      </c>
    </row>
    <row r="64" spans="2:7" x14ac:dyDescent="0.25">
      <c r="B64" s="175"/>
      <c r="C64" s="39"/>
      <c r="D64" s="40"/>
      <c r="E64" s="20"/>
      <c r="F64" s="46"/>
      <c r="G64" s="40">
        <f>D64*F64</f>
        <v>0</v>
      </c>
    </row>
    <row r="65" spans="2:7" x14ac:dyDescent="0.25">
      <c r="B65" s="196" t="s">
        <v>37</v>
      </c>
      <c r="C65" s="197"/>
      <c r="D65" s="197"/>
      <c r="E65" s="197"/>
      <c r="F65" s="198"/>
      <c r="G65" s="199">
        <f>SUM(G64)</f>
        <v>0</v>
      </c>
    </row>
    <row r="66" spans="2:7" x14ac:dyDescent="0.25">
      <c r="B66" s="200"/>
      <c r="C66" s="200"/>
      <c r="D66" s="200"/>
      <c r="E66" s="200"/>
      <c r="F66" s="201"/>
      <c r="G66" s="201"/>
    </row>
    <row r="67" spans="2:7" x14ac:dyDescent="0.25">
      <c r="B67" s="256" t="s">
        <v>38</v>
      </c>
      <c r="C67" s="268"/>
      <c r="D67" s="268"/>
      <c r="E67" s="268"/>
      <c r="F67" s="268"/>
      <c r="G67" s="269">
        <f>G33+G39+G45+G60+G65</f>
        <v>3252050</v>
      </c>
    </row>
    <row r="68" spans="2:7" x14ac:dyDescent="0.25">
      <c r="B68" s="270" t="s">
        <v>39</v>
      </c>
      <c r="C68" s="271"/>
      <c r="D68" s="271"/>
      <c r="E68" s="271"/>
      <c r="F68" s="271"/>
      <c r="G68" s="272">
        <f>G67*0.05</f>
        <v>162602.5</v>
      </c>
    </row>
    <row r="69" spans="2:7" x14ac:dyDescent="0.25">
      <c r="B69" s="256" t="s">
        <v>40</v>
      </c>
      <c r="C69" s="268"/>
      <c r="D69" s="268"/>
      <c r="E69" s="268"/>
      <c r="F69" s="268"/>
      <c r="G69" s="269">
        <f>G68+G67</f>
        <v>3414652.5</v>
      </c>
    </row>
    <row r="70" spans="2:7" x14ac:dyDescent="0.25">
      <c r="B70" s="270" t="s">
        <v>41</v>
      </c>
      <c r="C70" s="271"/>
      <c r="D70" s="271"/>
      <c r="E70" s="271"/>
      <c r="F70" s="271"/>
      <c r="G70" s="272">
        <f>G13</f>
        <v>41265000</v>
      </c>
    </row>
    <row r="71" spans="2:7" x14ac:dyDescent="0.25">
      <c r="B71" s="256" t="s">
        <v>42</v>
      </c>
      <c r="C71" s="268"/>
      <c r="D71" s="268"/>
      <c r="E71" s="268"/>
      <c r="F71" s="268"/>
      <c r="G71" s="273">
        <f>G70-G69</f>
        <v>37850347.5</v>
      </c>
    </row>
    <row r="72" spans="2:7" x14ac:dyDescent="0.25">
      <c r="B72" s="202" t="s">
        <v>148</v>
      </c>
      <c r="C72" s="203"/>
      <c r="D72" s="203"/>
      <c r="E72" s="203"/>
      <c r="F72" s="203"/>
      <c r="G72" s="204"/>
    </row>
    <row r="73" spans="2:7" ht="13.5" thickBot="1" x14ac:dyDescent="0.3">
      <c r="B73" s="205"/>
      <c r="C73" s="203"/>
      <c r="D73" s="203"/>
      <c r="E73" s="203"/>
      <c r="F73" s="203"/>
      <c r="G73" s="204"/>
    </row>
    <row r="74" spans="2:7" x14ac:dyDescent="0.25">
      <c r="B74" s="206" t="s">
        <v>149</v>
      </c>
      <c r="C74" s="207"/>
      <c r="D74" s="207"/>
      <c r="E74" s="207"/>
      <c r="F74" s="208"/>
      <c r="G74" s="204"/>
    </row>
    <row r="75" spans="2:7" x14ac:dyDescent="0.25">
      <c r="B75" s="209" t="s">
        <v>45</v>
      </c>
      <c r="C75" s="210"/>
      <c r="D75" s="210"/>
      <c r="E75" s="210"/>
      <c r="F75" s="211"/>
      <c r="G75" s="204"/>
    </row>
    <row r="76" spans="2:7" x14ac:dyDescent="0.25">
      <c r="B76" s="209" t="s">
        <v>46</v>
      </c>
      <c r="C76" s="210"/>
      <c r="D76" s="210"/>
      <c r="E76" s="210"/>
      <c r="F76" s="211"/>
      <c r="G76" s="204"/>
    </row>
    <row r="77" spans="2:7" x14ac:dyDescent="0.25">
      <c r="B77" s="209" t="s">
        <v>47</v>
      </c>
      <c r="C77" s="210"/>
      <c r="D77" s="210"/>
      <c r="E77" s="210"/>
      <c r="F77" s="211"/>
      <c r="G77" s="204"/>
    </row>
    <row r="78" spans="2:7" x14ac:dyDescent="0.25">
      <c r="B78" s="209" t="s">
        <v>48</v>
      </c>
      <c r="C78" s="210"/>
      <c r="D78" s="210"/>
      <c r="E78" s="210"/>
      <c r="F78" s="211"/>
      <c r="G78" s="204"/>
    </row>
    <row r="79" spans="2:7" x14ac:dyDescent="0.25">
      <c r="B79" s="209" t="s">
        <v>49</v>
      </c>
      <c r="C79" s="210"/>
      <c r="D79" s="210"/>
      <c r="E79" s="210"/>
      <c r="F79" s="211"/>
      <c r="G79" s="204"/>
    </row>
    <row r="80" spans="2:7" ht="13.5" thickBot="1" x14ac:dyDescent="0.3">
      <c r="B80" s="212" t="s">
        <v>50</v>
      </c>
      <c r="C80" s="213"/>
      <c r="D80" s="213"/>
      <c r="E80" s="213"/>
      <c r="F80" s="214"/>
      <c r="G80" s="204"/>
    </row>
    <row r="81" spans="2:7" x14ac:dyDescent="0.25">
      <c r="B81" s="205"/>
      <c r="C81" s="210"/>
      <c r="D81" s="210"/>
      <c r="E81" s="210"/>
      <c r="F81" s="210"/>
      <c r="G81" s="204"/>
    </row>
    <row r="82" spans="2:7" ht="13.5" thickBot="1" x14ac:dyDescent="0.3">
      <c r="B82" s="294" t="s">
        <v>51</v>
      </c>
      <c r="C82" s="295"/>
      <c r="D82" s="215"/>
      <c r="E82" s="216"/>
      <c r="F82" s="216"/>
      <c r="G82" s="204"/>
    </row>
    <row r="83" spans="2:7" x14ac:dyDescent="0.25">
      <c r="B83" s="217" t="s">
        <v>36</v>
      </c>
      <c r="C83" s="218" t="s">
        <v>52</v>
      </c>
      <c r="D83" s="219" t="s">
        <v>53</v>
      </c>
      <c r="E83" s="216"/>
      <c r="F83" s="216"/>
      <c r="G83" s="204"/>
    </row>
    <row r="84" spans="2:7" x14ac:dyDescent="0.25">
      <c r="B84" s="220" t="s">
        <v>54</v>
      </c>
      <c r="C84" s="221">
        <f>G33</f>
        <v>2278000</v>
      </c>
      <c r="D84" s="222">
        <f>(C84/C90)</f>
        <v>0.66712498563177369</v>
      </c>
      <c r="E84" s="216"/>
      <c r="F84" s="216"/>
      <c r="G84" s="204"/>
    </row>
    <row r="85" spans="2:7" x14ac:dyDescent="0.25">
      <c r="B85" s="220" t="s">
        <v>55</v>
      </c>
      <c r="C85" s="288">
        <f>G39</f>
        <v>135000</v>
      </c>
      <c r="D85" s="222">
        <f>(C85/C90)</f>
        <v>3.9535501782392207E-2</v>
      </c>
      <c r="E85" s="216"/>
      <c r="F85" s="216"/>
      <c r="G85" s="204"/>
    </row>
    <row r="86" spans="2:7" x14ac:dyDescent="0.25">
      <c r="B86" s="220" t="s">
        <v>56</v>
      </c>
      <c r="C86" s="221">
        <f>G45</f>
        <v>90000</v>
      </c>
      <c r="D86" s="222">
        <f>(C86/C90)</f>
        <v>2.635700118826147E-2</v>
      </c>
      <c r="E86" s="216"/>
      <c r="F86" s="216"/>
      <c r="G86" s="204"/>
    </row>
    <row r="87" spans="2:7" x14ac:dyDescent="0.25">
      <c r="B87" s="220" t="s">
        <v>29</v>
      </c>
      <c r="C87" s="221">
        <f>G60</f>
        <v>749050</v>
      </c>
      <c r="D87" s="222">
        <f>(C87/C90)</f>
        <v>0.21936346377852506</v>
      </c>
      <c r="E87" s="216"/>
      <c r="F87" s="216"/>
      <c r="G87" s="204"/>
    </row>
    <row r="88" spans="2:7" x14ac:dyDescent="0.25">
      <c r="B88" s="220" t="s">
        <v>57</v>
      </c>
      <c r="C88" s="223">
        <v>0</v>
      </c>
      <c r="D88" s="222">
        <f>(C88/C90)</f>
        <v>0</v>
      </c>
      <c r="E88" s="224"/>
      <c r="F88" s="224"/>
      <c r="G88" s="204"/>
    </row>
    <row r="89" spans="2:7" x14ac:dyDescent="0.25">
      <c r="B89" s="220" t="s">
        <v>58</v>
      </c>
      <c r="C89" s="223">
        <f>(C84+C85+C86+C87+C88)*0.05</f>
        <v>162602.5</v>
      </c>
      <c r="D89" s="222">
        <f>(C89/C90)</f>
        <v>4.7619047619047616E-2</v>
      </c>
      <c r="E89" s="224"/>
      <c r="F89" s="224"/>
      <c r="G89" s="204"/>
    </row>
    <row r="90" spans="2:7" ht="13.5" thickBot="1" x14ac:dyDescent="0.3">
      <c r="B90" s="225" t="s">
        <v>59</v>
      </c>
      <c r="C90" s="226">
        <f>SUM(C84:C89)</f>
        <v>3414652.5</v>
      </c>
      <c r="D90" s="227">
        <f>SUM(D84:D89)</f>
        <v>1</v>
      </c>
      <c r="E90" s="224"/>
      <c r="F90" s="224"/>
      <c r="G90" s="204"/>
    </row>
    <row r="91" spans="2:7" x14ac:dyDescent="0.25">
      <c r="B91" s="205"/>
      <c r="C91" s="203"/>
      <c r="D91" s="203"/>
      <c r="E91" s="203"/>
      <c r="F91" s="203"/>
      <c r="G91" s="204"/>
    </row>
    <row r="92" spans="2:7" x14ac:dyDescent="0.25">
      <c r="B92" s="180"/>
      <c r="C92" s="203"/>
      <c r="D92" s="203"/>
      <c r="E92" s="203"/>
      <c r="F92" s="203"/>
      <c r="G92" s="204"/>
    </row>
    <row r="93" spans="2:7" ht="13.5" thickBot="1" x14ac:dyDescent="0.3">
      <c r="B93" s="228"/>
      <c r="C93" s="229" t="s">
        <v>87</v>
      </c>
      <c r="D93" s="230"/>
      <c r="E93" s="231"/>
      <c r="F93" s="232"/>
      <c r="G93" s="204"/>
    </row>
    <row r="94" spans="2:7" x14ac:dyDescent="0.25">
      <c r="B94" s="233" t="s">
        <v>152</v>
      </c>
      <c r="C94" s="289">
        <v>44000</v>
      </c>
      <c r="D94" s="289">
        <v>45000</v>
      </c>
      <c r="E94" s="290">
        <v>46000</v>
      </c>
      <c r="F94" s="234"/>
      <c r="G94" s="235"/>
    </row>
    <row r="95" spans="2:7" ht="13.5" thickBot="1" x14ac:dyDescent="0.3">
      <c r="B95" s="225" t="s">
        <v>153</v>
      </c>
      <c r="C95" s="226">
        <f>(G69/C94)</f>
        <v>77.60573863636364</v>
      </c>
      <c r="D95" s="226">
        <f>(G69/D94)</f>
        <v>75.881166666666672</v>
      </c>
      <c r="E95" s="236">
        <f>(G69/E94)</f>
        <v>74.231576086956522</v>
      </c>
      <c r="F95" s="234"/>
      <c r="G95" s="235"/>
    </row>
    <row r="96" spans="2:7" x14ac:dyDescent="0.25">
      <c r="B96" s="202" t="s">
        <v>60</v>
      </c>
      <c r="C96" s="210"/>
      <c r="D96" s="210"/>
      <c r="E96" s="210"/>
      <c r="F96" s="210"/>
      <c r="G96" s="210"/>
    </row>
  </sheetData>
  <mergeCells count="8">
    <mergeCell ref="B18:G18"/>
    <mergeCell ref="B82:C8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1" t="s">
        <v>130</v>
      </c>
      <c r="C9" s="5"/>
      <c r="D9" s="306" t="s">
        <v>132</v>
      </c>
      <c r="E9" s="306"/>
      <c r="F9" s="117">
        <v>50</v>
      </c>
    </row>
    <row r="10" spans="1:6" ht="15" customHeight="1" x14ac:dyDescent="0.25">
      <c r="A10" s="6" t="s">
        <v>1</v>
      </c>
      <c r="B10" s="112" t="s">
        <v>131</v>
      </c>
      <c r="C10" s="7"/>
      <c r="D10" s="307" t="s">
        <v>2</v>
      </c>
      <c r="E10" s="308"/>
      <c r="F10" s="106" t="s">
        <v>125</v>
      </c>
    </row>
    <row r="11" spans="1:6" ht="27" customHeight="1" x14ac:dyDescent="0.25">
      <c r="A11" s="6" t="s">
        <v>3</v>
      </c>
      <c r="B11" s="112" t="s">
        <v>84</v>
      </c>
      <c r="C11" s="7"/>
      <c r="D11" s="309" t="s">
        <v>5</v>
      </c>
      <c r="E11" s="308"/>
      <c r="F11" s="118">
        <v>33000</v>
      </c>
    </row>
    <row r="12" spans="1:6" x14ac:dyDescent="0.25">
      <c r="A12" s="6" t="s">
        <v>6</v>
      </c>
      <c r="B12" s="112" t="s">
        <v>85</v>
      </c>
      <c r="C12" s="7"/>
      <c r="D12" s="136" t="s">
        <v>7</v>
      </c>
      <c r="E12" s="137"/>
      <c r="F12" s="118">
        <f>F9*F11</f>
        <v>1650000</v>
      </c>
    </row>
    <row r="13" spans="1:6" ht="25.5" x14ac:dyDescent="0.25">
      <c r="A13" s="6" t="s">
        <v>8</v>
      </c>
      <c r="B13" s="112" t="s">
        <v>86</v>
      </c>
      <c r="C13" s="7"/>
      <c r="D13" s="309" t="s">
        <v>9</v>
      </c>
      <c r="E13" s="308"/>
      <c r="F13" s="119" t="s">
        <v>133</v>
      </c>
    </row>
    <row r="14" spans="1:6" ht="25.5" x14ac:dyDescent="0.25">
      <c r="A14" s="6" t="s">
        <v>10</v>
      </c>
      <c r="B14" s="112" t="s">
        <v>128</v>
      </c>
      <c r="C14" s="7"/>
      <c r="D14" s="309" t="s">
        <v>11</v>
      </c>
      <c r="E14" s="308"/>
      <c r="F14" s="106" t="s">
        <v>134</v>
      </c>
    </row>
    <row r="15" spans="1:6" ht="26.25" thickBot="1" x14ac:dyDescent="0.3">
      <c r="A15" s="6" t="s">
        <v>12</v>
      </c>
      <c r="B15" s="142">
        <v>44531</v>
      </c>
      <c r="C15" s="7"/>
      <c r="D15" s="310" t="s">
        <v>13</v>
      </c>
      <c r="E15" s="311"/>
      <c r="F15" s="133" t="s">
        <v>147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2" t="s">
        <v>14</v>
      </c>
      <c r="B17" s="303"/>
      <c r="C17" s="303"/>
      <c r="D17" s="303"/>
      <c r="E17" s="303"/>
      <c r="F17" s="303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1" t="s">
        <v>135</v>
      </c>
      <c r="B21" s="113" t="s">
        <v>114</v>
      </c>
      <c r="C21" s="113">
        <v>0.5</v>
      </c>
      <c r="D21" s="113" t="s">
        <v>124</v>
      </c>
      <c r="E21" s="152">
        <v>30000</v>
      </c>
      <c r="F21" s="121">
        <f t="shared" ref="F21:F29" si="0">E21*C21</f>
        <v>15000</v>
      </c>
    </row>
    <row r="22" spans="1:6" ht="15.75" thickBot="1" x14ac:dyDescent="0.3">
      <c r="A22" s="139" t="s">
        <v>26</v>
      </c>
      <c r="B22" s="115" t="s">
        <v>114</v>
      </c>
      <c r="C22" s="115">
        <v>0.5</v>
      </c>
      <c r="D22" s="115" t="s">
        <v>124</v>
      </c>
      <c r="E22" s="152">
        <v>30000</v>
      </c>
      <c r="F22" s="107">
        <f t="shared" si="0"/>
        <v>15000</v>
      </c>
    </row>
    <row r="23" spans="1:6" ht="15.75" thickBot="1" x14ac:dyDescent="0.3">
      <c r="A23" s="114" t="s">
        <v>80</v>
      </c>
      <c r="B23" s="115" t="s">
        <v>114</v>
      </c>
      <c r="C23" s="115">
        <v>0.5</v>
      </c>
      <c r="D23" s="115" t="s">
        <v>136</v>
      </c>
      <c r="E23" s="152">
        <v>30000</v>
      </c>
      <c r="F23" s="107">
        <f t="shared" si="0"/>
        <v>15000</v>
      </c>
    </row>
    <row r="24" spans="1:6" ht="15.75" thickBot="1" x14ac:dyDescent="0.3">
      <c r="A24" s="114" t="s">
        <v>117</v>
      </c>
      <c r="B24" s="115" t="s">
        <v>114</v>
      </c>
      <c r="C24" s="115">
        <v>0.5</v>
      </c>
      <c r="D24" s="115" t="s">
        <v>136</v>
      </c>
      <c r="E24" s="152">
        <v>30000</v>
      </c>
      <c r="F24" s="107">
        <f t="shared" si="0"/>
        <v>15000</v>
      </c>
    </row>
    <row r="25" spans="1:6" ht="27.75" thickBot="1" x14ac:dyDescent="0.3">
      <c r="A25" s="153" t="s">
        <v>137</v>
      </c>
      <c r="B25" s="115" t="s">
        <v>114</v>
      </c>
      <c r="C25" s="115">
        <v>0.75</v>
      </c>
      <c r="D25" s="115" t="s">
        <v>136</v>
      </c>
      <c r="E25" s="152">
        <v>30000</v>
      </c>
      <c r="F25" s="107">
        <f t="shared" si="0"/>
        <v>22500</v>
      </c>
    </row>
    <row r="26" spans="1:6" ht="20.25" thickBot="1" x14ac:dyDescent="0.3">
      <c r="A26" s="154" t="s">
        <v>138</v>
      </c>
      <c r="B26" s="115" t="s">
        <v>114</v>
      </c>
      <c r="C26" s="115">
        <v>0.5</v>
      </c>
      <c r="D26" s="115" t="s">
        <v>136</v>
      </c>
      <c r="E26" s="152">
        <v>30000</v>
      </c>
      <c r="F26" s="107">
        <f t="shared" si="0"/>
        <v>15000</v>
      </c>
    </row>
    <row r="27" spans="1:6" ht="29.25" thickBot="1" x14ac:dyDescent="0.3">
      <c r="A27" s="154" t="s">
        <v>139</v>
      </c>
      <c r="B27" s="115" t="s">
        <v>114</v>
      </c>
      <c r="C27" s="115">
        <v>0.5</v>
      </c>
      <c r="D27" s="115" t="s">
        <v>140</v>
      </c>
      <c r="E27" s="152">
        <v>30000</v>
      </c>
      <c r="F27" s="107">
        <f t="shared" si="0"/>
        <v>15000</v>
      </c>
    </row>
    <row r="28" spans="1:6" ht="29.25" thickBot="1" x14ac:dyDescent="0.3">
      <c r="A28" s="154" t="s">
        <v>141</v>
      </c>
      <c r="B28" s="115" t="s">
        <v>114</v>
      </c>
      <c r="C28" s="115">
        <v>0.75</v>
      </c>
      <c r="D28" s="115" t="s">
        <v>123</v>
      </c>
      <c r="E28" s="152">
        <v>30000</v>
      </c>
      <c r="F28" s="107">
        <f t="shared" si="0"/>
        <v>22500</v>
      </c>
    </row>
    <row r="29" spans="1:6" ht="15.75" thickBot="1" x14ac:dyDescent="0.3">
      <c r="A29" s="155" t="s">
        <v>63</v>
      </c>
      <c r="B29" s="116" t="s">
        <v>114</v>
      </c>
      <c r="C29" s="116">
        <v>4</v>
      </c>
      <c r="D29" s="116" t="s">
        <v>116</v>
      </c>
      <c r="E29" s="152">
        <v>30000</v>
      </c>
      <c r="F29" s="109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2" t="s">
        <v>16</v>
      </c>
      <c r="B33" s="123" t="s">
        <v>17</v>
      </c>
      <c r="C33" s="123" t="s">
        <v>18</v>
      </c>
      <c r="D33" s="122" t="s">
        <v>19</v>
      </c>
      <c r="E33" s="123" t="s">
        <v>20</v>
      </c>
      <c r="F33" s="122" t="s">
        <v>21</v>
      </c>
    </row>
    <row r="34" spans="1:6" ht="15.75" thickBot="1" x14ac:dyDescent="0.3">
      <c r="A34" s="156" t="s">
        <v>26</v>
      </c>
      <c r="B34" s="157" t="s">
        <v>118</v>
      </c>
      <c r="C34" s="157">
        <v>0.5</v>
      </c>
      <c r="D34" s="157" t="s">
        <v>124</v>
      </c>
      <c r="E34" s="158">
        <v>40000</v>
      </c>
      <c r="F34" s="121">
        <f t="shared" ref="F34:F37" si="1">E34*C34</f>
        <v>20000</v>
      </c>
    </row>
    <row r="35" spans="1:6" ht="15.75" thickBot="1" x14ac:dyDescent="0.3">
      <c r="A35" s="114" t="s">
        <v>80</v>
      </c>
      <c r="B35" s="159" t="s">
        <v>118</v>
      </c>
      <c r="C35" s="159">
        <v>0.5</v>
      </c>
      <c r="D35" s="159" t="s">
        <v>136</v>
      </c>
      <c r="E35" s="158">
        <v>40000</v>
      </c>
      <c r="F35" s="107">
        <f t="shared" si="1"/>
        <v>20000</v>
      </c>
    </row>
    <row r="36" spans="1:6" ht="15.75" thickBot="1" x14ac:dyDescent="0.3">
      <c r="A36" s="114" t="s">
        <v>117</v>
      </c>
      <c r="B36" s="159" t="s">
        <v>118</v>
      </c>
      <c r="C36" s="159">
        <v>0.5</v>
      </c>
      <c r="D36" s="159" t="s">
        <v>136</v>
      </c>
      <c r="E36" s="158">
        <v>40000</v>
      </c>
      <c r="F36" s="107">
        <f t="shared" si="1"/>
        <v>20000</v>
      </c>
    </row>
    <row r="37" spans="1:6" ht="15.75" thickBot="1" x14ac:dyDescent="0.3">
      <c r="A37" s="144" t="s">
        <v>64</v>
      </c>
      <c r="B37" s="161" t="s">
        <v>118</v>
      </c>
      <c r="C37" s="161">
        <v>0.5</v>
      </c>
      <c r="D37" s="161" t="s">
        <v>116</v>
      </c>
      <c r="E37" s="158">
        <v>40000</v>
      </c>
      <c r="F37" s="109">
        <f t="shared" si="1"/>
        <v>20000</v>
      </c>
    </row>
    <row r="38" spans="1:6" x14ac:dyDescent="0.25">
      <c r="A38" s="124" t="s">
        <v>24</v>
      </c>
      <c r="B38" s="125"/>
      <c r="C38" s="125"/>
      <c r="D38" s="125"/>
      <c r="E38" s="126"/>
      <c r="F38" s="127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4"/>
      <c r="B42" s="120"/>
      <c r="C42" s="120"/>
      <c r="D42" s="120"/>
      <c r="E42" s="150"/>
      <c r="F42" s="135">
        <f>C42*E42</f>
        <v>0</v>
      </c>
    </row>
    <row r="43" spans="1:6" x14ac:dyDescent="0.25">
      <c r="A43" s="143"/>
      <c r="B43" s="108"/>
      <c r="C43" s="108"/>
      <c r="D43" s="108"/>
      <c r="E43" s="148"/>
      <c r="F43" s="149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1" t="s">
        <v>65</v>
      </c>
      <c r="B48" s="128"/>
      <c r="C48" s="128"/>
      <c r="D48" s="128"/>
      <c r="E48" s="129"/>
      <c r="F48" s="130"/>
    </row>
    <row r="49" spans="1:6" x14ac:dyDescent="0.25">
      <c r="A49" s="163" t="s">
        <v>142</v>
      </c>
      <c r="B49" s="159" t="s">
        <v>119</v>
      </c>
      <c r="C49" s="159">
        <v>150</v>
      </c>
      <c r="D49" s="159" t="s">
        <v>140</v>
      </c>
      <c r="E49" s="160">
        <v>500</v>
      </c>
      <c r="F49" s="107">
        <f>E49*C49</f>
        <v>75000</v>
      </c>
    </row>
    <row r="50" spans="1:6" x14ac:dyDescent="0.25">
      <c r="A50" s="140" t="s">
        <v>32</v>
      </c>
      <c r="B50" s="164"/>
      <c r="C50" s="164"/>
      <c r="D50" s="164"/>
      <c r="E50" s="165">
        <v>0</v>
      </c>
      <c r="F50" s="166"/>
    </row>
    <row r="51" spans="1:6" x14ac:dyDescent="0.25">
      <c r="A51" s="139" t="s">
        <v>67</v>
      </c>
      <c r="B51" s="159" t="s">
        <v>119</v>
      </c>
      <c r="C51" s="159">
        <v>250</v>
      </c>
      <c r="D51" s="159" t="s">
        <v>140</v>
      </c>
      <c r="E51" s="160">
        <v>280</v>
      </c>
      <c r="F51" s="107">
        <f>E51*C51</f>
        <v>70000</v>
      </c>
    </row>
    <row r="52" spans="1:6" x14ac:dyDescent="0.25">
      <c r="A52" s="167" t="s">
        <v>129</v>
      </c>
      <c r="B52" s="159" t="s">
        <v>119</v>
      </c>
      <c r="C52" s="159">
        <v>100</v>
      </c>
      <c r="D52" s="159" t="s">
        <v>123</v>
      </c>
      <c r="E52" s="160">
        <v>980</v>
      </c>
      <c r="F52" s="107">
        <f>E52*C52</f>
        <v>98000</v>
      </c>
    </row>
    <row r="53" spans="1:6" x14ac:dyDescent="0.25">
      <c r="A53" s="140" t="s">
        <v>120</v>
      </c>
      <c r="B53" s="164"/>
      <c r="C53" s="164"/>
      <c r="D53" s="164"/>
      <c r="E53" s="165">
        <v>0</v>
      </c>
      <c r="F53" s="166"/>
    </row>
    <row r="54" spans="1:6" x14ac:dyDescent="0.25">
      <c r="A54" s="163" t="s">
        <v>121</v>
      </c>
      <c r="B54" s="159" t="s">
        <v>122</v>
      </c>
      <c r="C54" s="159">
        <v>1.5</v>
      </c>
      <c r="D54" s="159" t="s">
        <v>124</v>
      </c>
      <c r="E54" s="160">
        <v>11000</v>
      </c>
      <c r="F54" s="107">
        <f t="shared" ref="F54:F58" si="2">E54*C54</f>
        <v>16500</v>
      </c>
    </row>
    <row r="55" spans="1:6" x14ac:dyDescent="0.25">
      <c r="A55" s="163" t="s">
        <v>143</v>
      </c>
      <c r="B55" s="159" t="s">
        <v>122</v>
      </c>
      <c r="C55" s="159">
        <v>1.5</v>
      </c>
      <c r="D55" s="159" t="s">
        <v>123</v>
      </c>
      <c r="E55" s="160">
        <v>11500</v>
      </c>
      <c r="F55" s="107">
        <f t="shared" si="2"/>
        <v>17250</v>
      </c>
    </row>
    <row r="56" spans="1:6" x14ac:dyDescent="0.25">
      <c r="A56" s="140" t="s">
        <v>35</v>
      </c>
      <c r="B56" s="168"/>
      <c r="C56" s="168"/>
      <c r="D56" s="168"/>
      <c r="E56" s="169"/>
      <c r="F56" s="170"/>
    </row>
    <row r="57" spans="1:6" x14ac:dyDescent="0.25">
      <c r="A57" s="163" t="s">
        <v>144</v>
      </c>
      <c r="B57" s="159" t="s">
        <v>122</v>
      </c>
      <c r="C57" s="159">
        <v>0.75</v>
      </c>
      <c r="D57" s="159" t="s">
        <v>115</v>
      </c>
      <c r="E57" s="160">
        <v>31000</v>
      </c>
      <c r="F57" s="107">
        <f t="shared" si="2"/>
        <v>23250</v>
      </c>
    </row>
    <row r="58" spans="1:6" ht="15.75" thickBot="1" x14ac:dyDescent="0.3">
      <c r="A58" s="171" t="s">
        <v>83</v>
      </c>
      <c r="B58" s="161" t="s">
        <v>17</v>
      </c>
      <c r="C58" s="161">
        <v>160</v>
      </c>
      <c r="D58" s="161" t="s">
        <v>126</v>
      </c>
      <c r="E58" s="162">
        <v>270</v>
      </c>
      <c r="F58" s="109">
        <f t="shared" si="2"/>
        <v>43200</v>
      </c>
    </row>
    <row r="59" spans="1:6" x14ac:dyDescent="0.25">
      <c r="A59" s="41" t="s">
        <v>34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35</v>
      </c>
      <c r="B61" s="27"/>
      <c r="C61" s="28"/>
      <c r="D61" s="28"/>
      <c r="E61" s="29"/>
      <c r="F61" s="29"/>
    </row>
    <row r="62" spans="1:6" ht="24.75" thickBot="1" x14ac:dyDescent="0.3">
      <c r="A62" s="33" t="s">
        <v>36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2" t="s">
        <v>145</v>
      </c>
      <c r="B63" s="173" t="s">
        <v>146</v>
      </c>
      <c r="C63" s="173">
        <v>4</v>
      </c>
      <c r="D63" s="173" t="s">
        <v>126</v>
      </c>
      <c r="E63" s="174">
        <v>45000</v>
      </c>
      <c r="F63" s="141">
        <f>+E63*C63</f>
        <v>180000</v>
      </c>
    </row>
    <row r="64" spans="1:6" ht="15.75" thickBot="1" x14ac:dyDescent="0.3">
      <c r="A64" s="138"/>
      <c r="B64" s="145"/>
      <c r="C64" s="132"/>
      <c r="D64" s="132"/>
      <c r="E64" s="146"/>
      <c r="F64" s="147"/>
    </row>
    <row r="65" spans="1:6" x14ac:dyDescent="0.25">
      <c r="A65" s="47" t="s">
        <v>37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38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39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40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41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42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43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44</v>
      </c>
      <c r="B74" s="89"/>
      <c r="C74" s="89"/>
      <c r="D74" s="89"/>
      <c r="E74" s="90"/>
      <c r="F74" s="59"/>
    </row>
    <row r="75" spans="1:6" x14ac:dyDescent="0.25">
      <c r="A75" s="91" t="s">
        <v>45</v>
      </c>
      <c r="B75" s="61"/>
      <c r="C75" s="61"/>
      <c r="D75" s="61"/>
      <c r="E75" s="92"/>
      <c r="F75" s="59"/>
    </row>
    <row r="76" spans="1:6" x14ac:dyDescent="0.25">
      <c r="A76" s="91" t="s">
        <v>46</v>
      </c>
      <c r="B76" s="61"/>
      <c r="C76" s="61"/>
      <c r="D76" s="61"/>
      <c r="E76" s="92"/>
      <c r="F76" s="59"/>
    </row>
    <row r="77" spans="1:6" x14ac:dyDescent="0.25">
      <c r="A77" s="91" t="s">
        <v>47</v>
      </c>
      <c r="B77" s="61"/>
      <c r="C77" s="61"/>
      <c r="D77" s="61"/>
      <c r="E77" s="92"/>
      <c r="F77" s="59"/>
    </row>
    <row r="78" spans="1:6" x14ac:dyDescent="0.25">
      <c r="A78" s="91" t="s">
        <v>48</v>
      </c>
      <c r="B78" s="61"/>
      <c r="C78" s="61"/>
      <c r="D78" s="61"/>
      <c r="E78" s="92"/>
      <c r="F78" s="59"/>
    </row>
    <row r="79" spans="1:6" x14ac:dyDescent="0.25">
      <c r="A79" s="91" t="s">
        <v>49</v>
      </c>
      <c r="B79" s="61"/>
      <c r="C79" s="61"/>
      <c r="D79" s="61"/>
      <c r="E79" s="92"/>
      <c r="F79" s="59"/>
    </row>
    <row r="80" spans="1:6" ht="15.75" thickBot="1" x14ac:dyDescent="0.3">
      <c r="A80" s="93" t="s">
        <v>50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304" t="s">
        <v>51</v>
      </c>
      <c r="B82" s="305"/>
      <c r="C82" s="85"/>
      <c r="D82" s="53"/>
      <c r="E82" s="53"/>
      <c r="F82" s="59"/>
    </row>
    <row r="83" spans="1:6" x14ac:dyDescent="0.25">
      <c r="A83" s="78" t="s">
        <v>36</v>
      </c>
      <c r="B83" s="54" t="s">
        <v>52</v>
      </c>
      <c r="C83" s="79" t="s">
        <v>53</v>
      </c>
      <c r="D83" s="53"/>
      <c r="E83" s="53"/>
      <c r="F83" s="59"/>
    </row>
    <row r="84" spans="1:6" x14ac:dyDescent="0.25">
      <c r="A84" s="80" t="s">
        <v>54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55</v>
      </c>
      <c r="B85" s="110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56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57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58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59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127</v>
      </c>
      <c r="C93" s="99"/>
      <c r="D93" s="100"/>
      <c r="E93" s="57"/>
      <c r="F93" s="59"/>
    </row>
    <row r="94" spans="1:6" x14ac:dyDescent="0.25">
      <c r="A94" s="101" t="s">
        <v>69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70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60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Apio</vt:lpstr>
      <vt:lpstr>trigo</vt:lpstr>
      <vt:lpstr>Apio!Área_de_impresión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2023-03-03T11:15:02Z</cp:lastPrinted>
  <dcterms:created xsi:type="dcterms:W3CDTF">2020-11-27T12:49:26Z</dcterms:created>
  <dcterms:modified xsi:type="dcterms:W3CDTF">2023-03-09T15:56:42Z</dcterms:modified>
</cp:coreProperties>
</file>