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MA 2023\"/>
    </mc:Choice>
  </mc:AlternateContent>
  <bookViews>
    <workbookView xWindow="0" yWindow="0" windowWidth="19200" windowHeight="6465"/>
  </bookViews>
  <sheets>
    <sheet name="ARANDANO MANTENCION" sheetId="1" r:id="rId1"/>
  </sheets>
  <definedNames>
    <definedName name="_xlnm.Print_Area" localSheetId="0">'ARANDANO MANTENCION'!$A$2:$G$118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1" l="1"/>
  <c r="G12" i="1"/>
  <c r="G84" i="1" l="1"/>
  <c r="G83" i="1" l="1"/>
  <c r="G82" i="1"/>
  <c r="G85" i="1" s="1"/>
  <c r="C110" i="1" s="1"/>
  <c r="G77" i="1" l="1"/>
  <c r="G75" i="1"/>
  <c r="G74" i="1"/>
  <c r="G73" i="1"/>
  <c r="G72" i="1"/>
  <c r="G71" i="1"/>
  <c r="G69" i="1"/>
  <c r="G68" i="1"/>
  <c r="G66" i="1"/>
  <c r="G65" i="1"/>
  <c r="G64" i="1"/>
  <c r="G63" i="1"/>
  <c r="G62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40" i="1"/>
  <c r="G39" i="1"/>
  <c r="G38" i="1"/>
  <c r="G37" i="1"/>
  <c r="G27" i="1"/>
  <c r="G26" i="1"/>
  <c r="G25" i="1"/>
  <c r="G24" i="1"/>
  <c r="G23" i="1"/>
  <c r="G22" i="1"/>
  <c r="G21" i="1"/>
  <c r="G33" i="1"/>
  <c r="G90" i="1"/>
  <c r="G41" i="1" l="1"/>
  <c r="C108" i="1" s="1"/>
  <c r="G78" i="1"/>
  <c r="G28" i="1"/>
  <c r="C106" i="1" s="1"/>
  <c r="G87" i="1" l="1"/>
  <c r="G88" i="1" s="1"/>
  <c r="C109" i="1"/>
  <c r="G89" i="1" l="1"/>
  <c r="C111" i="1"/>
  <c r="C112" i="1" s="1"/>
  <c r="C117" i="1" l="1"/>
  <c r="D117" i="1"/>
  <c r="E117" i="1"/>
  <c r="D106" i="1"/>
  <c r="D108" i="1"/>
  <c r="D110" i="1"/>
  <c r="D111" i="1"/>
  <c r="D109" i="1"/>
  <c r="D112" i="1" l="1"/>
</calcChain>
</file>

<file path=xl/sharedStrings.xml><?xml version="1.0" encoding="utf-8"?>
<sst xmlns="http://schemas.openxmlformats.org/spreadsheetml/2006/main" count="227" uniqueCount="146">
  <si>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</si>
  <si>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</si>
  <si>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</si>
  <si>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</si>
  <si>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</si>
  <si>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</si>
  <si>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</si>
  <si>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</si>
  <si>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</si>
  <si>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</si>
  <si>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</si>
  <si>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</si>
  <si>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</si>
  <si>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</si>
  <si>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</si>
  <si>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</si>
  <si>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</si>
  <si>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</si>
  <si>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</si>
  <si>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</si>
  <si>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</si>
  <si>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</si>
  <si>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</si>
  <si>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</si>
  <si>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</si>
  <si>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</si>
  <si>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</si>
  <si>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</si>
  <si>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Septiembre-Octubre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</si>
  <si>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</si>
  <si>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</si>
  <si>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</si>
  <si>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</si>
  <si>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</si>
  <si>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</si>
  <si>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</si>
  <si>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</si>
  <si>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</si>
  <si>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</si>
  <si>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</si>
  <si>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</si>
  <si>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</si>
  <si>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</si>
  <si>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</si>
  <si>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</si>
  <si>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</si>
  <si>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</si>
  <si>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</si>
  <si>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</si>
  <si>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</si>
  <si>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3. Precio esperado por ventas corresponde a precio colocado en el domicilio del comprador, ( incluye Ingreso a Feria)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</si>
  <si>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</si>
  <si>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</si>
  <si>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</si>
  <si>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</si>
  <si>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</si>
  <si>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</si>
  <si>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</si>
  <si>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</si>
  <si>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</si>
  <si>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Heladas - lluvia</t>
  </si>
  <si>
    <t xml:space="preserve">Poda  </t>
  </si>
  <si>
    <t>Poda/Raleo</t>
  </si>
  <si>
    <t>Aplicación de herbicida</t>
  </si>
  <si>
    <t>Aplicación de fitosanitarios</t>
  </si>
  <si>
    <t>Recolección de fruta</t>
  </si>
  <si>
    <t>Embalaje</t>
  </si>
  <si>
    <t>Aplicación de aserrín</t>
  </si>
  <si>
    <t>Aplicación de pesticidas</t>
  </si>
  <si>
    <t>Abril-Noviembre</t>
  </si>
  <si>
    <t>Acarreo interno de fruta</t>
  </si>
  <si>
    <t>Fletes</t>
  </si>
  <si>
    <t>Acido fosfórico</t>
  </si>
  <si>
    <t>Agosto-Marzo</t>
  </si>
  <si>
    <t>Sulfato de magnesio</t>
  </si>
  <si>
    <t>Sepiembre-Marzo</t>
  </si>
  <si>
    <t>Nitrato de calcio</t>
  </si>
  <si>
    <t>Urea</t>
  </si>
  <si>
    <t>Sulfato de amonio</t>
  </si>
  <si>
    <t>Fosfato monoamónico</t>
  </si>
  <si>
    <t>Sulfato de potasio</t>
  </si>
  <si>
    <t>Terrasorb radicular</t>
  </si>
  <si>
    <t>FOLIARES</t>
  </si>
  <si>
    <t xml:space="preserve"> </t>
  </si>
  <si>
    <t>Nitrate Balance</t>
  </si>
  <si>
    <t>Abril-Mayo</t>
  </si>
  <si>
    <t>Rucan LMW</t>
  </si>
  <si>
    <t>Agosto-Octubre</t>
  </si>
  <si>
    <t>Nitrofoska SL</t>
  </si>
  <si>
    <t>PackHard</t>
  </si>
  <si>
    <t>Frutaliv</t>
  </si>
  <si>
    <t>FUNGICIDAS</t>
  </si>
  <si>
    <t>Pasta Poda</t>
  </si>
  <si>
    <t>Junio-Julio</t>
  </si>
  <si>
    <t>Cuprodul WG</t>
  </si>
  <si>
    <t>Bravo 720</t>
  </si>
  <si>
    <t>Julio-Agosto</t>
  </si>
  <si>
    <t>Frontal 425 SC</t>
  </si>
  <si>
    <t>Septiembre</t>
  </si>
  <si>
    <t>Iprodione</t>
  </si>
  <si>
    <t>Glifosato</t>
  </si>
  <si>
    <t>Mayo-Octubre</t>
  </si>
  <si>
    <t xml:space="preserve">Farmon </t>
  </si>
  <si>
    <t>Junio-Octubre</t>
  </si>
  <si>
    <t>Actara</t>
  </si>
  <si>
    <t>Octubre</t>
  </si>
  <si>
    <t>Punto 70 WP</t>
  </si>
  <si>
    <t>Success 48</t>
  </si>
  <si>
    <t>Karate Zeon</t>
  </si>
  <si>
    <t>Biozyme TF</t>
  </si>
  <si>
    <t>Baños químicos (arriendo)</t>
  </si>
  <si>
    <t>Auditoría BPA Arándano</t>
  </si>
  <si>
    <t>Anual</t>
  </si>
  <si>
    <t>Costo unitario ($/kg) (*)</t>
  </si>
  <si>
    <t>ESCENARIOS COSTO UNITARIO  ($/kg)</t>
  </si>
  <si>
    <t>RENDIMIENTO (kg/Há.)</t>
  </si>
  <si>
    <t>Exportación</t>
  </si>
  <si>
    <t>Medio</t>
  </si>
  <si>
    <t xml:space="preserve">Fertirrigación </t>
  </si>
  <si>
    <t>Septiembre-Marzo</t>
  </si>
  <si>
    <t>Mayo-Julio</t>
  </si>
  <si>
    <t>Septiembre-Febrero</t>
  </si>
  <si>
    <t>Marzo-Octubre</t>
  </si>
  <si>
    <t>Lt</t>
  </si>
  <si>
    <t xml:space="preserve">Unidad </t>
  </si>
  <si>
    <t>Gasto eléctrico riego</t>
  </si>
  <si>
    <t>Octubre-Noviembre</t>
  </si>
  <si>
    <t>Agosto-Abril</t>
  </si>
  <si>
    <t>Temporada</t>
  </si>
  <si>
    <t>1.  Precios de insumos y productos se expresan con IVA.</t>
  </si>
  <si>
    <t>6.  El  costo de la mano de obra incluye impuestos e  imposiciones</t>
  </si>
  <si>
    <t>5.  El costo de la maquinaria incluye costo del operador, combustible y  arriendo de la maquinaria propiamente tal</t>
  </si>
  <si>
    <t>4.  Los insumos aplicados (tipo y dosis) son sólo referenciales y corresponden a la agencia de área en particular</t>
  </si>
  <si>
    <t>7.  El precio esperado de venta corresponde a US$ 2,5 kg. IVA incluido</t>
  </si>
  <si>
    <t>8.  Porcentaje de exportacion esperado 75%.</t>
  </si>
  <si>
    <t>Marchigue</t>
  </si>
  <si>
    <t>$/há</t>
  </si>
  <si>
    <t>Rendimiento (kg/há)</t>
  </si>
  <si>
    <t>Galón 3,8 lts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</si>
  <si>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</si>
  <si>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</si>
  <si>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ARANDANO MANTENCION</t>
  </si>
  <si>
    <t xml:space="preserve">Basfoliar algaes </t>
  </si>
  <si>
    <t>Enero</t>
  </si>
  <si>
    <t>O'Neil, Star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</si>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</sst>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.00_-;\-&quot;$&quot;\ * #,##0.00_-;_-&quot;$&quot;\ * &quot;-&quot;??_-;_-@_-"/>
    <numFmt numFmtId="167" formatCode="_-&quot;$&quot;\ * #,##0_-;\-&quot;$&quot;\ * #,##0_-;_-&quot;$&quot;\ * &quot;-&quot;_-;_-@_-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name val="MS Sans Serif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2" fillId="0" borderId="21"/>
    <xf numFmtId="0" fontId="3" fillId="0" borderId="21"/>
    <xf numFmtId="165" fontId="3" fillId="0" borderId="21" applyFont="0" applyFill="0" applyBorder="0" applyAlignment="0" applyProtection="0"/>
  </cellStyleXfs>
  <cellXfs count="164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/>
    <xf numFmtId="0" fontId="4" fillId="0" borderId="55" xfId="0" applyFont="1" applyBorder="1"/>
    <xf numFmtId="0" fontId="4" fillId="0" borderId="55" xfId="0" applyFont="1" applyBorder="1" applyAlignment="1">
      <alignment horizontal="center"/>
    </xf>
    <xf numFmtId="3" fontId="4" fillId="0" borderId="55" xfId="0" applyNumberFormat="1" applyFont="1" applyBorder="1" applyAlignment="1">
      <alignment horizontal="right"/>
    </xf>
    <xf numFmtId="3" fontId="4" fillId="0" borderId="55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5" fillId="0" borderId="56" xfId="1" applyNumberFormat="1" applyFont="1" applyFill="1" applyBorder="1" applyAlignment="1" applyProtection="1">
      <alignment horizontal="left"/>
    </xf>
    <xf numFmtId="0" fontId="6" fillId="0" borderId="56" xfId="2" applyFont="1" applyFill="1" applyBorder="1" applyAlignment="1" applyProtection="1">
      <alignment horizontal="center"/>
    </xf>
    <xf numFmtId="0" fontId="6" fillId="0" borderId="56" xfId="2" applyNumberFormat="1" applyFont="1" applyFill="1" applyBorder="1" applyAlignment="1" applyProtection="1">
      <alignment horizontal="center"/>
    </xf>
    <xf numFmtId="0" fontId="6" fillId="0" borderId="56" xfId="2" applyFont="1" applyFill="1" applyBorder="1" applyAlignment="1"/>
    <xf numFmtId="166" fontId="6" fillId="0" borderId="56" xfId="2" applyNumberFormat="1" applyFont="1" applyFill="1" applyBorder="1" applyAlignment="1" applyProtection="1">
      <alignment horizontal="right"/>
    </xf>
    <xf numFmtId="167" fontId="6" fillId="0" borderId="56" xfId="0" applyNumberFormat="1" applyFont="1" applyBorder="1" applyAlignment="1">
      <alignment horizontal="right"/>
    </xf>
    <xf numFmtId="0" fontId="4" fillId="0" borderId="55" xfId="0" applyFont="1" applyFill="1" applyBorder="1" applyAlignment="1">
      <alignment horizontal="center"/>
    </xf>
    <xf numFmtId="0" fontId="4" fillId="0" borderId="55" xfId="0" applyFont="1" applyFill="1" applyBorder="1"/>
    <xf numFmtId="0" fontId="5" fillId="0" borderId="57" xfId="1" applyNumberFormat="1" applyFont="1" applyFill="1" applyBorder="1" applyAlignment="1" applyProtection="1">
      <alignment horizontal="left"/>
    </xf>
    <xf numFmtId="0" fontId="6" fillId="0" borderId="55" xfId="2" applyFont="1" applyFill="1" applyBorder="1" applyAlignment="1" applyProtection="1">
      <alignment horizontal="center"/>
    </xf>
    <xf numFmtId="0" fontId="6" fillId="0" borderId="55" xfId="2" applyNumberFormat="1" applyFont="1" applyFill="1" applyBorder="1" applyAlignment="1" applyProtection="1">
      <alignment horizontal="center"/>
    </xf>
    <xf numFmtId="0" fontId="6" fillId="0" borderId="55" xfId="2" applyFont="1" applyFill="1" applyBorder="1" applyAlignment="1"/>
    <xf numFmtId="167" fontId="6" fillId="0" borderId="55" xfId="0" applyNumberFormat="1" applyFont="1" applyBorder="1" applyAlignment="1">
      <alignment horizontal="right"/>
    </xf>
    <xf numFmtId="0" fontId="4" fillId="10" borderId="55" xfId="0" applyFont="1" applyFill="1" applyBorder="1"/>
    <xf numFmtId="0" fontId="4" fillId="10" borderId="55" xfId="0" applyFont="1" applyFill="1" applyBorder="1" applyAlignment="1">
      <alignment horizontal="center"/>
    </xf>
    <xf numFmtId="0" fontId="5" fillId="0" borderId="57" xfId="2" applyFont="1" applyFill="1" applyBorder="1" applyAlignment="1" applyProtection="1">
      <alignment horizontal="left"/>
    </xf>
    <xf numFmtId="0" fontId="5" fillId="0" borderId="55" xfId="2" applyFont="1" applyFill="1" applyBorder="1" applyAlignment="1" applyProtection="1">
      <alignment horizontal="left"/>
    </xf>
    <xf numFmtId="0" fontId="6" fillId="0" borderId="55" xfId="3" applyNumberFormat="1" applyFont="1" applyFill="1" applyBorder="1" applyAlignment="1">
      <alignment horizontal="center"/>
    </xf>
    <xf numFmtId="0" fontId="5" fillId="0" borderId="57" xfId="2" applyFont="1" applyFill="1" applyBorder="1" applyAlignment="1" applyProtection="1"/>
    <xf numFmtId="167" fontId="6" fillId="0" borderId="55" xfId="2" applyNumberFormat="1" applyFont="1" applyFill="1" applyBorder="1" applyAlignment="1" applyProtection="1">
      <alignment horizontal="center" vertical="center"/>
    </xf>
    <xf numFmtId="0" fontId="4" fillId="0" borderId="59" xfId="0" applyFont="1" applyBorder="1"/>
    <xf numFmtId="0" fontId="4" fillId="0" borderId="59" xfId="0" applyFont="1" applyBorder="1" applyAlignment="1">
      <alignment horizontal="center"/>
    </xf>
    <xf numFmtId="3" fontId="4" fillId="0" borderId="59" xfId="0" applyNumberFormat="1" applyFont="1" applyBorder="1" applyAlignment="1">
      <alignment horizontal="right"/>
    </xf>
    <xf numFmtId="3" fontId="4" fillId="0" borderId="59" xfId="0" applyNumberFormat="1" applyFont="1" applyBorder="1" applyAlignment="1">
      <alignment horizontal="center"/>
    </xf>
    <xf numFmtId="0" fontId="4" fillId="0" borderId="55" xfId="0" applyFont="1" applyBorder="1" applyAlignment="1">
      <alignment horizontal="left" vertical="center"/>
    </xf>
    <xf numFmtId="3" fontId="4" fillId="0" borderId="59" xfId="0" applyNumberFormat="1" applyFont="1" applyBorder="1" applyAlignment="1">
      <alignment horizontal="center" vertical="center"/>
    </xf>
    <xf numFmtId="0" fontId="4" fillId="10" borderId="57" xfId="0" applyFont="1" applyFill="1" applyBorder="1"/>
    <xf numFmtId="0" fontId="4" fillId="10" borderId="55" xfId="0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0" fontId="4" fillId="0" borderId="57" xfId="0" applyFont="1" applyFill="1" applyBorder="1"/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9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9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/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9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49" fontId="9" fillId="3" borderId="28" xfId="0" applyNumberFormat="1" applyFont="1" applyFill="1" applyBorder="1" applyAlignment="1">
      <alignment vertical="center"/>
    </xf>
    <xf numFmtId="49" fontId="9" fillId="5" borderId="28" xfId="0" applyNumberFormat="1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49" fontId="9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164" fontId="9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0" fontId="1" fillId="2" borderId="60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11" fillId="8" borderId="33" xfId="0" applyNumberFormat="1" applyFont="1" applyFill="1" applyBorder="1" applyAlignment="1">
      <alignment vertical="center"/>
    </xf>
    <xf numFmtId="49" fontId="11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11" fillId="2" borderId="35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49" fontId="11" fillId="8" borderId="37" xfId="0" applyNumberFormat="1" applyFont="1" applyFill="1" applyBorder="1" applyAlignment="1">
      <alignment vertical="center"/>
    </xf>
    <xf numFmtId="165" fontId="11" fillId="8" borderId="38" xfId="0" applyNumberFormat="1" applyFont="1" applyFill="1" applyBorder="1" applyAlignment="1">
      <alignment vertical="center"/>
    </xf>
    <xf numFmtId="9" fontId="11" fillId="8" borderId="39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9" fillId="9" borderId="20" xfId="0" applyFont="1" applyFill="1" applyBorder="1" applyAlignment="1">
      <alignment vertical="center"/>
    </xf>
    <xf numFmtId="49" fontId="13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49" fontId="11" fillId="8" borderId="52" xfId="0" applyNumberFormat="1" applyFont="1" applyFill="1" applyBorder="1" applyAlignment="1">
      <alignment vertical="center"/>
    </xf>
    <xf numFmtId="3" fontId="11" fillId="8" borderId="53" xfId="0" applyNumberFormat="1" applyFont="1" applyFill="1" applyBorder="1" applyAlignment="1">
      <alignment vertical="center"/>
    </xf>
    <xf numFmtId="3" fontId="11" fillId="8" borderId="54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164" fontId="11" fillId="2" borderId="21" xfId="0" applyNumberFormat="1" applyFont="1" applyFill="1" applyBorder="1" applyAlignment="1">
      <alignment vertical="center"/>
    </xf>
    <xf numFmtId="165" fontId="11" fillId="8" borderId="39" xfId="0" applyNumberFormat="1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8" fillId="3" borderId="58" xfId="0" applyNumberFormat="1" applyFont="1" applyFill="1" applyBorder="1" applyAlignment="1">
      <alignment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vertical="center"/>
    </xf>
    <xf numFmtId="3" fontId="8" fillId="3" borderId="58" xfId="0" applyNumberFormat="1" applyFont="1" applyFill="1" applyBorder="1" applyAlignment="1">
      <alignment vertical="center"/>
    </xf>
    <xf numFmtId="164" fontId="14" fillId="5" borderId="27" xfId="0" applyNumberFormat="1" applyFont="1" applyFill="1" applyBorder="1" applyAlignment="1">
      <alignment vertical="center"/>
    </xf>
    <xf numFmtId="164" fontId="14" fillId="3" borderId="29" xfId="0" applyNumberFormat="1" applyFont="1" applyFill="1" applyBorder="1" applyAlignment="1">
      <alignment vertical="center"/>
    </xf>
    <xf numFmtId="164" fontId="14" fillId="5" borderId="29" xfId="0" applyNumberFormat="1" applyFont="1" applyFill="1" applyBorder="1" applyAlignment="1">
      <alignment vertical="center"/>
    </xf>
    <xf numFmtId="164" fontId="14" fillId="6" borderId="32" xfId="0" applyNumberFormat="1" applyFont="1" applyFill="1" applyBorder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vertical="center"/>
    </xf>
    <xf numFmtId="0" fontId="11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4">
    <cellStyle name="Millares 6" xfId="3"/>
    <cellStyle name="Normal" xfId="0" builtinId="0"/>
    <cellStyle name="Normal 2 3" xfId="2"/>
    <cellStyle name="Normal_Hoja1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293687</xdr:colOff>
      <xdr:row>1</xdr:row>
      <xdr:rowOff>0</xdr:rowOff>
    </xdr:from>
    <xdr:to>
      <xdr:col>7</xdr:col>
      <xdr:colOff>31749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7" y="190500"/>
          <a:ext cx="5699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8"/>
  <sheetViews>
    <sheetView showGridLines="0" tabSelected="1" topLeftCell="A82" zoomScale="120" zoomScaleNormal="120" workbookViewId="0">
      <selection activeCell="I95" sqref="I95"/>
    </sheetView>
  </sheetViews>
  <sheetFormatPr baseColWidth="10" defaultColWidth="10.85546875" defaultRowHeight="11.25" customHeight="1" x14ac:dyDescent="0.25"/>
  <cols>
    <col min="1" max="1" width="4.42578125" style="53" customWidth="1"/>
    <col min="2" max="2" width="18.42578125" style="53" customWidth="1"/>
    <col min="3" max="3" width="19.42578125" style="53" customWidth="1"/>
    <col min="4" max="4" width="9.42578125" style="53" customWidth="1"/>
    <col min="5" max="5" width="14.42578125" style="53" customWidth="1"/>
    <col min="6" max="6" width="11" style="53" customWidth="1"/>
    <col min="7" max="7" width="12.42578125" style="53" customWidth="1"/>
    <col min="8" max="255" width="10.85546875" style="53" customWidth="1"/>
    <col min="256" max="16384" width="10.85546875" style="54"/>
  </cols>
  <sheetData>
    <row r="1" spans="1:7" ht="15" customHeight="1" x14ac:dyDescent="0.25">
      <c r="A1" s="52"/>
      <c r="B1" s="52"/>
      <c r="C1" s="52"/>
      <c r="D1" s="52"/>
      <c r="E1" s="52"/>
      <c r="F1" s="52"/>
      <c r="G1" s="52"/>
    </row>
    <row r="2" spans="1:7" ht="15" customHeight="1" x14ac:dyDescent="0.25">
      <c r="A2" s="52"/>
      <c r="B2" s="52"/>
      <c r="C2" s="52"/>
      <c r="D2" s="52"/>
      <c r="E2" s="52"/>
      <c r="F2" s="52"/>
      <c r="G2" s="52"/>
    </row>
    <row r="3" spans="1:7" ht="15" customHeight="1" x14ac:dyDescent="0.25">
      <c r="A3" s="52"/>
      <c r="B3" s="52"/>
      <c r="C3" s="52"/>
      <c r="D3" s="52"/>
      <c r="E3" s="52"/>
      <c r="F3" s="52"/>
      <c r="G3" s="52"/>
    </row>
    <row r="4" spans="1:7" ht="15" customHeight="1" x14ac:dyDescent="0.25">
      <c r="A4" s="52"/>
      <c r="B4" s="52"/>
      <c r="C4" s="52"/>
      <c r="D4" s="52"/>
      <c r="E4" s="52"/>
      <c r="F4" s="52"/>
      <c r="G4" s="52"/>
    </row>
    <row r="5" spans="1:7" ht="15" customHeight="1" x14ac:dyDescent="0.25">
      <c r="A5" s="52"/>
      <c r="B5" s="52"/>
      <c r="C5" s="52"/>
      <c r="D5" s="52"/>
      <c r="E5" s="52"/>
      <c r="F5" s="52"/>
      <c r="G5" s="52"/>
    </row>
    <row r="6" spans="1:7" ht="15" customHeight="1" x14ac:dyDescent="0.25">
      <c r="A6" s="52"/>
      <c r="B6" s="52"/>
      <c r="C6" s="52"/>
      <c r="D6" s="52"/>
      <c r="E6" s="52"/>
      <c r="F6" s="52"/>
      <c r="G6" s="52"/>
    </row>
    <row r="7" spans="1:7" ht="15" customHeight="1" x14ac:dyDescent="0.25">
      <c r="A7" s="52"/>
      <c r="B7" s="52"/>
      <c r="C7" s="52"/>
      <c r="D7" s="52"/>
      <c r="E7" s="52"/>
      <c r="F7" s="52"/>
      <c r="G7" s="52"/>
    </row>
    <row r="8" spans="1:7" ht="15" customHeight="1" x14ac:dyDescent="0.25">
      <c r="A8" s="52"/>
      <c r="B8" s="55"/>
      <c r="C8" s="56"/>
      <c r="D8" s="52"/>
      <c r="E8" s="56"/>
      <c r="F8" s="56"/>
      <c r="G8" s="56"/>
    </row>
    <row r="9" spans="1:7" ht="12" customHeight="1" x14ac:dyDescent="0.25">
      <c r="A9" s="57"/>
      <c r="B9" s="58" t="s">
        <v>0</v>
      </c>
      <c r="C9" s="2" t="s">
        <v>141</v>
      </c>
      <c r="D9" s="59"/>
      <c r="E9" s="158" t="s">
        <v>115</v>
      </c>
      <c r="F9" s="159"/>
      <c r="G9" s="3">
        <v>10000</v>
      </c>
    </row>
    <row r="10" spans="1:7" ht="38.25" customHeight="1" x14ac:dyDescent="0.25">
      <c r="A10" s="57"/>
      <c r="B10" s="1" t="s">
        <v>1</v>
      </c>
      <c r="C10" s="42" t="s">
        <v>144</v>
      </c>
      <c r="D10" s="60"/>
      <c r="E10" s="156" t="s">
        <v>2</v>
      </c>
      <c r="F10" s="157"/>
      <c r="G10" s="44" t="s">
        <v>29</v>
      </c>
    </row>
    <row r="11" spans="1:7" ht="18" customHeight="1" x14ac:dyDescent="0.25">
      <c r="A11" s="57"/>
      <c r="B11" s="1" t="s">
        <v>3</v>
      </c>
      <c r="C11" s="43" t="s">
        <v>117</v>
      </c>
      <c r="D11" s="60"/>
      <c r="E11" s="156" t="s">
        <v>145</v>
      </c>
      <c r="F11" s="157"/>
      <c r="G11" s="46">
        <v>1825</v>
      </c>
    </row>
    <row r="12" spans="1:7" ht="11.25" customHeight="1" x14ac:dyDescent="0.25">
      <c r="A12" s="57"/>
      <c r="B12" s="1" t="s">
        <v>4</v>
      </c>
      <c r="C12" s="44" t="s">
        <v>5</v>
      </c>
      <c r="D12" s="60"/>
      <c r="E12" s="49" t="s">
        <v>6</v>
      </c>
      <c r="F12" s="50"/>
      <c r="G12" s="47">
        <f>(G9*G11)</f>
        <v>18250000</v>
      </c>
    </row>
    <row r="13" spans="1:7" ht="11.25" customHeight="1" x14ac:dyDescent="0.25">
      <c r="A13" s="57"/>
      <c r="B13" s="1" t="s">
        <v>7</v>
      </c>
      <c r="C13" s="43" t="s">
        <v>135</v>
      </c>
      <c r="D13" s="60"/>
      <c r="E13" s="156" t="s">
        <v>8</v>
      </c>
      <c r="F13" s="157"/>
      <c r="G13" s="43" t="s">
        <v>116</v>
      </c>
    </row>
    <row r="14" spans="1:7" ht="24.75" customHeight="1" x14ac:dyDescent="0.25">
      <c r="A14" s="57"/>
      <c r="B14" s="1" t="s">
        <v>9</v>
      </c>
      <c r="C14" s="43" t="s">
        <v>135</v>
      </c>
      <c r="D14" s="60"/>
      <c r="E14" s="156" t="s">
        <v>10</v>
      </c>
      <c r="F14" s="157"/>
      <c r="G14" s="44" t="s">
        <v>29</v>
      </c>
    </row>
    <row r="15" spans="1:7" ht="25.5" customHeight="1" x14ac:dyDescent="0.25">
      <c r="A15" s="57"/>
      <c r="B15" s="1" t="s">
        <v>11</v>
      </c>
      <c r="C15" s="45" t="s">
        <v>143</v>
      </c>
      <c r="D15" s="60"/>
      <c r="E15" s="160" t="s">
        <v>12</v>
      </c>
      <c r="F15" s="161"/>
      <c r="G15" s="44" t="s">
        <v>60</v>
      </c>
    </row>
    <row r="16" spans="1:7" ht="12" customHeight="1" x14ac:dyDescent="0.25">
      <c r="A16" s="52"/>
      <c r="B16" s="61"/>
      <c r="C16" s="62"/>
      <c r="D16" s="63"/>
      <c r="E16" s="64"/>
      <c r="F16" s="64"/>
      <c r="G16" s="65"/>
    </row>
    <row r="17" spans="1:7" ht="12" customHeight="1" x14ac:dyDescent="0.25">
      <c r="A17" s="66"/>
      <c r="B17" s="162" t="s">
        <v>13</v>
      </c>
      <c r="C17" s="163"/>
      <c r="D17" s="163"/>
      <c r="E17" s="163"/>
      <c r="F17" s="163"/>
      <c r="G17" s="163"/>
    </row>
    <row r="18" spans="1:7" ht="12" customHeight="1" x14ac:dyDescent="0.25">
      <c r="A18" s="52"/>
      <c r="B18" s="67"/>
      <c r="C18" s="68"/>
      <c r="D18" s="68"/>
      <c r="E18" s="68"/>
      <c r="F18" s="69"/>
      <c r="G18" s="69"/>
    </row>
    <row r="19" spans="1:7" ht="12" customHeight="1" x14ac:dyDescent="0.25">
      <c r="A19" s="57"/>
      <c r="B19" s="70" t="s">
        <v>14</v>
      </c>
      <c r="C19" s="71"/>
      <c r="D19" s="63"/>
      <c r="E19" s="63"/>
      <c r="F19" s="63"/>
      <c r="G19" s="63"/>
    </row>
    <row r="20" spans="1:7" ht="24" customHeight="1" x14ac:dyDescent="0.25">
      <c r="A20" s="66"/>
      <c r="B20" s="72" t="s">
        <v>15</v>
      </c>
      <c r="C20" s="72" t="s">
        <v>16</v>
      </c>
      <c r="D20" s="72" t="s">
        <v>17</v>
      </c>
      <c r="E20" s="72" t="s">
        <v>18</v>
      </c>
      <c r="F20" s="72" t="s">
        <v>19</v>
      </c>
      <c r="G20" s="72" t="s">
        <v>20</v>
      </c>
    </row>
    <row r="21" spans="1:7" ht="12.75" customHeight="1" x14ac:dyDescent="0.25">
      <c r="A21" s="66"/>
      <c r="B21" s="8" t="s">
        <v>118</v>
      </c>
      <c r="C21" s="9" t="s">
        <v>21</v>
      </c>
      <c r="D21" s="9">
        <v>25</v>
      </c>
      <c r="E21" s="9" t="s">
        <v>119</v>
      </c>
      <c r="F21" s="7">
        <v>25000</v>
      </c>
      <c r="G21" s="10">
        <f>+F21*D21</f>
        <v>625000</v>
      </c>
    </row>
    <row r="22" spans="1:7" ht="12.75" customHeight="1" x14ac:dyDescent="0.25">
      <c r="A22" s="66"/>
      <c r="B22" s="8" t="s">
        <v>61</v>
      </c>
      <c r="C22" s="9" t="s">
        <v>21</v>
      </c>
      <c r="D22" s="9">
        <v>28</v>
      </c>
      <c r="E22" s="9" t="s">
        <v>120</v>
      </c>
      <c r="F22" s="7">
        <v>25000</v>
      </c>
      <c r="G22" s="10">
        <f>+F22*D22</f>
        <v>700000</v>
      </c>
    </row>
    <row r="23" spans="1:7" ht="12.75" customHeight="1" x14ac:dyDescent="0.25">
      <c r="A23" s="66"/>
      <c r="B23" s="8" t="s">
        <v>62</v>
      </c>
      <c r="C23" s="9" t="s">
        <v>21</v>
      </c>
      <c r="D23" s="9">
        <v>15</v>
      </c>
      <c r="E23" s="9" t="s">
        <v>121</v>
      </c>
      <c r="F23" s="7">
        <v>25000</v>
      </c>
      <c r="G23" s="10">
        <f t="shared" ref="G23:G27" si="0">+F23*D23</f>
        <v>375000</v>
      </c>
    </row>
    <row r="24" spans="1:7" ht="12.75" customHeight="1" x14ac:dyDescent="0.25">
      <c r="A24" s="66"/>
      <c r="B24" s="8" t="s">
        <v>63</v>
      </c>
      <c r="C24" s="9" t="s">
        <v>21</v>
      </c>
      <c r="D24" s="9">
        <v>12</v>
      </c>
      <c r="E24" s="9" t="s">
        <v>122</v>
      </c>
      <c r="F24" s="7">
        <v>25000</v>
      </c>
      <c r="G24" s="10">
        <f t="shared" si="0"/>
        <v>300000</v>
      </c>
    </row>
    <row r="25" spans="1:7" ht="12.75" customHeight="1" x14ac:dyDescent="0.25">
      <c r="A25" s="66"/>
      <c r="B25" s="8" t="s">
        <v>64</v>
      </c>
      <c r="C25" s="9" t="s">
        <v>21</v>
      </c>
      <c r="D25" s="9">
        <v>12</v>
      </c>
      <c r="E25" s="9" t="s">
        <v>69</v>
      </c>
      <c r="F25" s="7">
        <v>25000</v>
      </c>
      <c r="G25" s="10">
        <f t="shared" si="0"/>
        <v>300000</v>
      </c>
    </row>
    <row r="26" spans="1:7" ht="12.75" customHeight="1" x14ac:dyDescent="0.25">
      <c r="A26" s="66"/>
      <c r="B26" s="8" t="s">
        <v>65</v>
      </c>
      <c r="C26" s="9" t="s">
        <v>21</v>
      </c>
      <c r="D26" s="9">
        <v>240</v>
      </c>
      <c r="E26" s="9" t="s">
        <v>29</v>
      </c>
      <c r="F26" s="7">
        <v>25000</v>
      </c>
      <c r="G26" s="10">
        <f t="shared" si="0"/>
        <v>6000000</v>
      </c>
    </row>
    <row r="27" spans="1:7" ht="12.75" customHeight="1" x14ac:dyDescent="0.25">
      <c r="A27" s="66"/>
      <c r="B27" s="8" t="s">
        <v>66</v>
      </c>
      <c r="C27" s="9" t="s">
        <v>21</v>
      </c>
      <c r="D27" s="9">
        <v>100</v>
      </c>
      <c r="E27" s="9" t="s">
        <v>29</v>
      </c>
      <c r="F27" s="7">
        <v>25000</v>
      </c>
      <c r="G27" s="10">
        <f t="shared" si="0"/>
        <v>2500000</v>
      </c>
    </row>
    <row r="28" spans="1:7" ht="12.75" customHeight="1" x14ac:dyDescent="0.25">
      <c r="A28" s="66"/>
      <c r="B28" s="137" t="s">
        <v>22</v>
      </c>
      <c r="C28" s="138"/>
      <c r="D28" s="138"/>
      <c r="E28" s="138"/>
      <c r="F28" s="139"/>
      <c r="G28" s="140">
        <f>SUM(G21:G27)</f>
        <v>10800000</v>
      </c>
    </row>
    <row r="29" spans="1:7" ht="12" customHeight="1" x14ac:dyDescent="0.25">
      <c r="A29" s="52"/>
      <c r="B29" s="67"/>
      <c r="C29" s="69"/>
      <c r="D29" s="69"/>
      <c r="E29" s="69"/>
      <c r="F29" s="73"/>
      <c r="G29" s="73"/>
    </row>
    <row r="30" spans="1:7" ht="12" customHeight="1" x14ac:dyDescent="0.25">
      <c r="A30" s="57"/>
      <c r="B30" s="74" t="s">
        <v>23</v>
      </c>
      <c r="C30" s="75"/>
      <c r="D30" s="76"/>
      <c r="E30" s="76"/>
      <c r="F30" s="77"/>
      <c r="G30" s="77"/>
    </row>
    <row r="31" spans="1:7" ht="24" customHeight="1" x14ac:dyDescent="0.25">
      <c r="A31" s="57"/>
      <c r="B31" s="78" t="s">
        <v>15</v>
      </c>
      <c r="C31" s="79" t="s">
        <v>16</v>
      </c>
      <c r="D31" s="79" t="s">
        <v>17</v>
      </c>
      <c r="E31" s="78" t="s">
        <v>18</v>
      </c>
      <c r="F31" s="79" t="s">
        <v>19</v>
      </c>
      <c r="G31" s="78" t="s">
        <v>20</v>
      </c>
    </row>
    <row r="32" spans="1:7" ht="12" customHeight="1" x14ac:dyDescent="0.25">
      <c r="A32" s="57"/>
      <c r="B32" s="12"/>
      <c r="C32" s="13"/>
      <c r="D32" s="13"/>
      <c r="E32" s="13"/>
      <c r="F32" s="14"/>
      <c r="G32" s="14"/>
    </row>
    <row r="33" spans="1:11" ht="12" customHeight="1" x14ac:dyDescent="0.25">
      <c r="A33" s="57"/>
      <c r="B33" s="141" t="s">
        <v>24</v>
      </c>
      <c r="C33" s="142"/>
      <c r="D33" s="142"/>
      <c r="E33" s="142"/>
      <c r="F33" s="143"/>
      <c r="G33" s="144">
        <f>SUM(G32)</f>
        <v>0</v>
      </c>
    </row>
    <row r="34" spans="1:11" ht="12" customHeight="1" x14ac:dyDescent="0.25">
      <c r="A34" s="52"/>
      <c r="B34" s="81"/>
      <c r="C34" s="82"/>
      <c r="D34" s="82"/>
      <c r="E34" s="82"/>
      <c r="F34" s="83"/>
      <c r="G34" s="83"/>
    </row>
    <row r="35" spans="1:11" ht="12" customHeight="1" x14ac:dyDescent="0.25">
      <c r="A35" s="57"/>
      <c r="B35" s="74" t="s">
        <v>25</v>
      </c>
      <c r="C35" s="75"/>
      <c r="D35" s="76"/>
      <c r="E35" s="76"/>
      <c r="F35" s="77"/>
      <c r="G35" s="77"/>
    </row>
    <row r="36" spans="1:11" ht="24" customHeight="1" x14ac:dyDescent="0.25">
      <c r="A36" s="57"/>
      <c r="B36" s="84" t="s">
        <v>15</v>
      </c>
      <c r="C36" s="84" t="s">
        <v>16</v>
      </c>
      <c r="D36" s="84" t="s">
        <v>17</v>
      </c>
      <c r="E36" s="84" t="s">
        <v>18</v>
      </c>
      <c r="F36" s="85" t="s">
        <v>19</v>
      </c>
      <c r="G36" s="84" t="s">
        <v>20</v>
      </c>
    </row>
    <row r="37" spans="1:11" ht="12.75" customHeight="1" x14ac:dyDescent="0.25">
      <c r="A37" s="66"/>
      <c r="B37" s="39" t="s">
        <v>67</v>
      </c>
      <c r="C37" s="9" t="s">
        <v>26</v>
      </c>
      <c r="D37" s="9">
        <v>1</v>
      </c>
      <c r="E37" s="9" t="s">
        <v>28</v>
      </c>
      <c r="F37" s="11">
        <v>100000</v>
      </c>
      <c r="G37" s="6">
        <f>+F37*D37</f>
        <v>100000</v>
      </c>
    </row>
    <row r="38" spans="1:11" ht="12.75" customHeight="1" x14ac:dyDescent="0.25">
      <c r="A38" s="66"/>
      <c r="B38" s="39" t="s">
        <v>68</v>
      </c>
      <c r="C38" s="9" t="s">
        <v>26</v>
      </c>
      <c r="D38" s="9">
        <v>4</v>
      </c>
      <c r="E38" s="9" t="s">
        <v>69</v>
      </c>
      <c r="F38" s="11">
        <v>35000</v>
      </c>
      <c r="G38" s="6">
        <f t="shared" ref="G38:G40" si="1">+F38*D38</f>
        <v>140000</v>
      </c>
    </row>
    <row r="39" spans="1:11" ht="12.75" customHeight="1" x14ac:dyDescent="0.25">
      <c r="A39" s="66"/>
      <c r="B39" s="39" t="s">
        <v>70</v>
      </c>
      <c r="C39" s="9" t="s">
        <v>26</v>
      </c>
      <c r="D39" s="9">
        <v>1</v>
      </c>
      <c r="E39" s="9" t="s">
        <v>29</v>
      </c>
      <c r="F39" s="11">
        <v>150000</v>
      </c>
      <c r="G39" s="6">
        <f t="shared" si="1"/>
        <v>150000</v>
      </c>
    </row>
    <row r="40" spans="1:11" ht="12.75" customHeight="1" x14ac:dyDescent="0.25">
      <c r="A40" s="66"/>
      <c r="B40" s="39" t="s">
        <v>71</v>
      </c>
      <c r="C40" s="9" t="s">
        <v>26</v>
      </c>
      <c r="D40" s="9">
        <v>10</v>
      </c>
      <c r="E40" s="9" t="s">
        <v>29</v>
      </c>
      <c r="F40" s="11">
        <v>30000</v>
      </c>
      <c r="G40" s="6">
        <f t="shared" si="1"/>
        <v>300000</v>
      </c>
    </row>
    <row r="41" spans="1:11" ht="12.75" customHeight="1" x14ac:dyDescent="0.25">
      <c r="A41" s="57"/>
      <c r="B41" s="141" t="s">
        <v>30</v>
      </c>
      <c r="C41" s="142"/>
      <c r="D41" s="142"/>
      <c r="E41" s="142"/>
      <c r="F41" s="143"/>
      <c r="G41" s="144">
        <f>SUM(G37:G40)</f>
        <v>690000</v>
      </c>
    </row>
    <row r="42" spans="1:11" ht="12" customHeight="1" x14ac:dyDescent="0.25">
      <c r="A42" s="52"/>
      <c r="B42" s="81"/>
      <c r="C42" s="82"/>
      <c r="D42" s="82"/>
      <c r="E42" s="82"/>
      <c r="F42" s="83"/>
      <c r="G42" s="83"/>
    </row>
    <row r="43" spans="1:11" ht="12" customHeight="1" x14ac:dyDescent="0.25">
      <c r="A43" s="57"/>
      <c r="B43" s="74" t="s">
        <v>31</v>
      </c>
      <c r="C43" s="75"/>
      <c r="D43" s="76"/>
      <c r="E43" s="76"/>
      <c r="F43" s="77"/>
      <c r="G43" s="77"/>
    </row>
    <row r="44" spans="1:11" ht="24" customHeight="1" x14ac:dyDescent="0.25">
      <c r="A44" s="57"/>
      <c r="B44" s="85" t="s">
        <v>32</v>
      </c>
      <c r="C44" s="85" t="s">
        <v>33</v>
      </c>
      <c r="D44" s="85" t="s">
        <v>34</v>
      </c>
      <c r="E44" s="85" t="s">
        <v>18</v>
      </c>
      <c r="F44" s="85" t="s">
        <v>19</v>
      </c>
      <c r="G44" s="85" t="s">
        <v>20</v>
      </c>
      <c r="K44" s="86"/>
    </row>
    <row r="45" spans="1:11" ht="12.75" customHeight="1" x14ac:dyDescent="0.25">
      <c r="A45" s="66"/>
      <c r="B45" s="15" t="s">
        <v>35</v>
      </c>
      <c r="C45" s="16"/>
      <c r="D45" s="17"/>
      <c r="E45" s="18"/>
      <c r="F45" s="19"/>
      <c r="G45" s="20"/>
      <c r="K45" s="86"/>
    </row>
    <row r="46" spans="1:11" ht="12.75" customHeight="1" x14ac:dyDescent="0.25">
      <c r="A46" s="66"/>
      <c r="B46" s="4" t="s">
        <v>72</v>
      </c>
      <c r="C46" s="5" t="s">
        <v>36</v>
      </c>
      <c r="D46" s="21">
        <v>50</v>
      </c>
      <c r="E46" s="5" t="s">
        <v>73</v>
      </c>
      <c r="F46" s="7">
        <v>3120</v>
      </c>
      <c r="G46" s="6">
        <f>+D46*F46</f>
        <v>156000</v>
      </c>
    </row>
    <row r="47" spans="1:11" ht="12.75" customHeight="1" x14ac:dyDescent="0.25">
      <c r="A47" s="66"/>
      <c r="B47" s="22" t="s">
        <v>74</v>
      </c>
      <c r="C47" s="5" t="s">
        <v>36</v>
      </c>
      <c r="D47" s="21">
        <v>100</v>
      </c>
      <c r="E47" s="5" t="s">
        <v>75</v>
      </c>
      <c r="F47" s="7">
        <v>450</v>
      </c>
      <c r="G47" s="6">
        <f>+D47*F47</f>
        <v>45000</v>
      </c>
    </row>
    <row r="48" spans="1:11" ht="12.75" customHeight="1" x14ac:dyDescent="0.25">
      <c r="A48" s="66"/>
      <c r="B48" s="22" t="s">
        <v>76</v>
      </c>
      <c r="C48" s="5" t="s">
        <v>36</v>
      </c>
      <c r="D48" s="21">
        <v>230</v>
      </c>
      <c r="E48" s="5" t="s">
        <v>75</v>
      </c>
      <c r="F48" s="7">
        <v>1240</v>
      </c>
      <c r="G48" s="6">
        <f>+D48*F48</f>
        <v>285200</v>
      </c>
    </row>
    <row r="49" spans="1:7" ht="12.75" customHeight="1" x14ac:dyDescent="0.25">
      <c r="A49" s="66"/>
      <c r="B49" s="22" t="s">
        <v>77</v>
      </c>
      <c r="C49" s="5" t="s">
        <v>36</v>
      </c>
      <c r="D49" s="21">
        <v>160</v>
      </c>
      <c r="E49" s="5" t="s">
        <v>75</v>
      </c>
      <c r="F49" s="153">
        <v>872</v>
      </c>
      <c r="G49" s="6">
        <f t="shared" ref="G49:G69" si="2">+D49*F49</f>
        <v>139520</v>
      </c>
    </row>
    <row r="50" spans="1:7" ht="12.75" customHeight="1" x14ac:dyDescent="0.25">
      <c r="A50" s="66"/>
      <c r="B50" s="22" t="s">
        <v>78</v>
      </c>
      <c r="C50" s="5" t="s">
        <v>36</v>
      </c>
      <c r="D50" s="21">
        <v>100</v>
      </c>
      <c r="E50" s="5" t="s">
        <v>75</v>
      </c>
      <c r="F50" s="7">
        <v>905</v>
      </c>
      <c r="G50" s="6">
        <f t="shared" si="2"/>
        <v>90500</v>
      </c>
    </row>
    <row r="51" spans="1:7" ht="12.75" customHeight="1" x14ac:dyDescent="0.25">
      <c r="A51" s="66"/>
      <c r="B51" s="28" t="s">
        <v>79</v>
      </c>
      <c r="C51" s="5" t="s">
        <v>36</v>
      </c>
      <c r="D51" s="21">
        <v>76</v>
      </c>
      <c r="E51" s="5" t="s">
        <v>75</v>
      </c>
      <c r="F51" s="153">
        <v>2295</v>
      </c>
      <c r="G51" s="6">
        <f t="shared" si="2"/>
        <v>174420</v>
      </c>
    </row>
    <row r="52" spans="1:7" ht="12.75" customHeight="1" x14ac:dyDescent="0.25">
      <c r="A52" s="66"/>
      <c r="B52" s="22" t="s">
        <v>80</v>
      </c>
      <c r="C52" s="5" t="s">
        <v>36</v>
      </c>
      <c r="D52" s="21">
        <v>250</v>
      </c>
      <c r="E52" s="5" t="s">
        <v>75</v>
      </c>
      <c r="F52" s="153">
        <v>1810</v>
      </c>
      <c r="G52" s="6">
        <f t="shared" si="2"/>
        <v>452500</v>
      </c>
    </row>
    <row r="53" spans="1:7" ht="12.75" customHeight="1" x14ac:dyDescent="0.25">
      <c r="A53" s="66"/>
      <c r="B53" s="22" t="s">
        <v>81</v>
      </c>
      <c r="C53" s="5" t="s">
        <v>123</v>
      </c>
      <c r="D53" s="21">
        <v>13</v>
      </c>
      <c r="E53" s="5" t="s">
        <v>75</v>
      </c>
      <c r="F53" s="7">
        <v>4485</v>
      </c>
      <c r="G53" s="6">
        <f t="shared" si="2"/>
        <v>58305</v>
      </c>
    </row>
    <row r="54" spans="1:7" ht="12.75" customHeight="1" x14ac:dyDescent="0.25">
      <c r="A54" s="66"/>
      <c r="B54" s="23" t="s">
        <v>82</v>
      </c>
      <c r="C54" s="5"/>
      <c r="D54" s="21"/>
      <c r="E54" s="5"/>
      <c r="F54" s="7" t="s">
        <v>83</v>
      </c>
      <c r="G54" s="6"/>
    </row>
    <row r="55" spans="1:7" ht="12.75" customHeight="1" x14ac:dyDescent="0.25">
      <c r="A55" s="66"/>
      <c r="B55" s="41" t="s">
        <v>84</v>
      </c>
      <c r="C55" s="5" t="s">
        <v>123</v>
      </c>
      <c r="D55" s="21">
        <v>5</v>
      </c>
      <c r="E55" s="5" t="s">
        <v>85</v>
      </c>
      <c r="F55" s="7">
        <v>13326</v>
      </c>
      <c r="G55" s="6">
        <f>+D55*F55</f>
        <v>66630</v>
      </c>
    </row>
    <row r="56" spans="1:7" ht="12.75" customHeight="1" x14ac:dyDescent="0.25">
      <c r="A56" s="66"/>
      <c r="B56" s="41" t="s">
        <v>142</v>
      </c>
      <c r="C56" s="5" t="s">
        <v>123</v>
      </c>
      <c r="D56" s="21">
        <v>6</v>
      </c>
      <c r="E56" s="5" t="s">
        <v>28</v>
      </c>
      <c r="F56" s="7">
        <v>6282</v>
      </c>
      <c r="G56" s="6">
        <f>+D56*F56</f>
        <v>37692</v>
      </c>
    </row>
    <row r="57" spans="1:7" ht="12.75" customHeight="1" x14ac:dyDescent="0.25">
      <c r="A57" s="66"/>
      <c r="B57" s="28" t="s">
        <v>86</v>
      </c>
      <c r="C57" s="5" t="s">
        <v>123</v>
      </c>
      <c r="D57" s="21">
        <v>4</v>
      </c>
      <c r="E57" s="5" t="s">
        <v>87</v>
      </c>
      <c r="F57" s="7">
        <v>15900</v>
      </c>
      <c r="G57" s="6">
        <f>+D57*F57</f>
        <v>63600</v>
      </c>
    </row>
    <row r="58" spans="1:7" ht="12.75" customHeight="1" x14ac:dyDescent="0.25">
      <c r="A58" s="66"/>
      <c r="B58" s="28" t="s">
        <v>88</v>
      </c>
      <c r="C58" s="5" t="s">
        <v>123</v>
      </c>
      <c r="D58" s="21">
        <v>6</v>
      </c>
      <c r="E58" s="5" t="s">
        <v>75</v>
      </c>
      <c r="F58" s="7">
        <v>6282</v>
      </c>
      <c r="G58" s="6">
        <f t="shared" si="2"/>
        <v>37692</v>
      </c>
    </row>
    <row r="59" spans="1:7" ht="12.75" customHeight="1" x14ac:dyDescent="0.25">
      <c r="A59" s="66"/>
      <c r="B59" s="28" t="s">
        <v>89</v>
      </c>
      <c r="C59" s="5" t="s">
        <v>123</v>
      </c>
      <c r="D59" s="21">
        <v>2</v>
      </c>
      <c r="E59" s="5" t="s">
        <v>28</v>
      </c>
      <c r="F59" s="7">
        <v>19820</v>
      </c>
      <c r="G59" s="6">
        <f t="shared" si="2"/>
        <v>39640</v>
      </c>
    </row>
    <row r="60" spans="1:7" ht="12.75" customHeight="1" x14ac:dyDescent="0.25">
      <c r="A60" s="66"/>
      <c r="B60" s="22" t="s">
        <v>90</v>
      </c>
      <c r="C60" s="5" t="s">
        <v>123</v>
      </c>
      <c r="D60" s="21">
        <v>8</v>
      </c>
      <c r="E60" s="5" t="s">
        <v>27</v>
      </c>
      <c r="F60" s="7">
        <v>14960</v>
      </c>
      <c r="G60" s="6">
        <f>+D60*F60</f>
        <v>119680</v>
      </c>
    </row>
    <row r="61" spans="1:7" ht="12.75" customHeight="1" x14ac:dyDescent="0.25">
      <c r="A61" s="66"/>
      <c r="B61" s="23" t="s">
        <v>91</v>
      </c>
      <c r="C61" s="24"/>
      <c r="D61" s="25"/>
      <c r="E61" s="26"/>
      <c r="F61" s="34"/>
      <c r="G61" s="27"/>
    </row>
    <row r="62" spans="1:7" ht="12.75" customHeight="1" x14ac:dyDescent="0.25">
      <c r="A62" s="66"/>
      <c r="B62" s="4" t="s">
        <v>92</v>
      </c>
      <c r="C62" s="5" t="s">
        <v>138</v>
      </c>
      <c r="D62" s="21">
        <v>1</v>
      </c>
      <c r="E62" s="5" t="s">
        <v>93</v>
      </c>
      <c r="F62" s="7">
        <v>4216</v>
      </c>
      <c r="G62" s="6">
        <f>+D62*F62</f>
        <v>4216</v>
      </c>
    </row>
    <row r="63" spans="1:7" ht="12.75" customHeight="1" x14ac:dyDescent="0.25">
      <c r="A63" s="66"/>
      <c r="B63" s="22" t="s">
        <v>94</v>
      </c>
      <c r="C63" s="29" t="s">
        <v>36</v>
      </c>
      <c r="D63" s="21">
        <v>6</v>
      </c>
      <c r="E63" s="5" t="s">
        <v>93</v>
      </c>
      <c r="F63" s="7">
        <v>12761</v>
      </c>
      <c r="G63" s="6">
        <f>+D63*F63</f>
        <v>76566</v>
      </c>
    </row>
    <row r="64" spans="1:7" ht="12.75" customHeight="1" x14ac:dyDescent="0.25">
      <c r="A64" s="66"/>
      <c r="B64" s="22" t="s">
        <v>95</v>
      </c>
      <c r="C64" s="5" t="s">
        <v>123</v>
      </c>
      <c r="D64" s="5">
        <v>4</v>
      </c>
      <c r="E64" s="5" t="s">
        <v>96</v>
      </c>
      <c r="F64" s="7">
        <v>13841</v>
      </c>
      <c r="G64" s="6">
        <f>+D64*F64</f>
        <v>55364</v>
      </c>
    </row>
    <row r="65" spans="1:7" ht="12.75" customHeight="1" x14ac:dyDescent="0.25">
      <c r="A65" s="66"/>
      <c r="B65" s="22" t="s">
        <v>97</v>
      </c>
      <c r="C65" s="29" t="s">
        <v>123</v>
      </c>
      <c r="D65" s="5">
        <v>2</v>
      </c>
      <c r="E65" s="5" t="s">
        <v>98</v>
      </c>
      <c r="F65" s="7">
        <v>80729</v>
      </c>
      <c r="G65" s="6">
        <f>+D65*F65</f>
        <v>161458</v>
      </c>
    </row>
    <row r="66" spans="1:7" ht="12.75" customHeight="1" x14ac:dyDescent="0.25">
      <c r="A66" s="66"/>
      <c r="B66" s="28" t="s">
        <v>99</v>
      </c>
      <c r="C66" s="29" t="s">
        <v>36</v>
      </c>
      <c r="D66" s="5">
        <v>1</v>
      </c>
      <c r="E66" s="5" t="s">
        <v>98</v>
      </c>
      <c r="F66" s="7">
        <v>28936</v>
      </c>
      <c r="G66" s="6">
        <f>+D66*F66</f>
        <v>28936</v>
      </c>
    </row>
    <row r="67" spans="1:7" ht="12.75" customHeight="1" x14ac:dyDescent="0.25">
      <c r="A67" s="66"/>
      <c r="B67" s="30" t="s">
        <v>37</v>
      </c>
      <c r="C67" s="24"/>
      <c r="D67" s="25"/>
      <c r="E67" s="26"/>
      <c r="F67" s="34"/>
      <c r="G67" s="27"/>
    </row>
    <row r="68" spans="1:7" ht="12.75" customHeight="1" x14ac:dyDescent="0.25">
      <c r="A68" s="66"/>
      <c r="B68" s="22" t="s">
        <v>100</v>
      </c>
      <c r="C68" s="5" t="s">
        <v>36</v>
      </c>
      <c r="D68" s="5">
        <v>12</v>
      </c>
      <c r="E68" s="5" t="s">
        <v>101</v>
      </c>
      <c r="F68" s="7">
        <v>14569</v>
      </c>
      <c r="G68" s="6">
        <f t="shared" si="2"/>
        <v>174828</v>
      </c>
    </row>
    <row r="69" spans="1:7" ht="12.75" customHeight="1" x14ac:dyDescent="0.25">
      <c r="A69" s="66"/>
      <c r="B69" s="22" t="s">
        <v>102</v>
      </c>
      <c r="C69" s="5" t="s">
        <v>123</v>
      </c>
      <c r="D69" s="5">
        <v>5</v>
      </c>
      <c r="E69" s="5" t="s">
        <v>103</v>
      </c>
      <c r="F69" s="7">
        <v>9667</v>
      </c>
      <c r="G69" s="6">
        <f t="shared" si="2"/>
        <v>48335</v>
      </c>
    </row>
    <row r="70" spans="1:7" ht="12.75" customHeight="1" x14ac:dyDescent="0.25">
      <c r="A70" s="66"/>
      <c r="B70" s="31" t="s">
        <v>38</v>
      </c>
      <c r="C70" s="24"/>
      <c r="D70" s="32"/>
      <c r="E70" s="26"/>
      <c r="F70" s="34"/>
      <c r="G70" s="27"/>
    </row>
    <row r="71" spans="1:7" ht="12.75" customHeight="1" x14ac:dyDescent="0.25">
      <c r="A71" s="66"/>
      <c r="B71" s="28" t="s">
        <v>39</v>
      </c>
      <c r="C71" s="5" t="s">
        <v>123</v>
      </c>
      <c r="D71" s="5">
        <v>4</v>
      </c>
      <c r="E71" s="5" t="s">
        <v>28</v>
      </c>
      <c r="F71" s="7">
        <v>20140</v>
      </c>
      <c r="G71" s="6">
        <f>+D71*F71</f>
        <v>80560</v>
      </c>
    </row>
    <row r="72" spans="1:7" ht="12.75" customHeight="1" x14ac:dyDescent="0.25">
      <c r="A72" s="66"/>
      <c r="B72" s="22" t="s">
        <v>104</v>
      </c>
      <c r="C72" s="5" t="s">
        <v>36</v>
      </c>
      <c r="D72" s="5">
        <v>0.3</v>
      </c>
      <c r="E72" s="5" t="s">
        <v>105</v>
      </c>
      <c r="F72" s="7">
        <v>216170</v>
      </c>
      <c r="G72" s="6">
        <f>+D72*F72</f>
        <v>64851</v>
      </c>
    </row>
    <row r="73" spans="1:7" ht="12.75" customHeight="1" x14ac:dyDescent="0.25">
      <c r="A73" s="66"/>
      <c r="B73" s="22" t="s">
        <v>106</v>
      </c>
      <c r="C73" s="5" t="s">
        <v>36</v>
      </c>
      <c r="D73" s="5">
        <v>2</v>
      </c>
      <c r="E73" s="5" t="s">
        <v>98</v>
      </c>
      <c r="F73" s="7">
        <v>56673</v>
      </c>
      <c r="G73" s="6">
        <f>+D73*F73</f>
        <v>113346</v>
      </c>
    </row>
    <row r="74" spans="1:7" ht="12.75" customHeight="1" x14ac:dyDescent="0.25">
      <c r="A74" s="66"/>
      <c r="B74" s="41" t="s">
        <v>107</v>
      </c>
      <c r="C74" s="5" t="s">
        <v>123</v>
      </c>
      <c r="D74" s="5">
        <v>1</v>
      </c>
      <c r="E74" s="5" t="s">
        <v>126</v>
      </c>
      <c r="F74" s="7">
        <v>325900</v>
      </c>
      <c r="G74" s="6">
        <f>+D74*F74</f>
        <v>325900</v>
      </c>
    </row>
    <row r="75" spans="1:7" ht="12.75" customHeight="1" x14ac:dyDescent="0.25">
      <c r="A75" s="66"/>
      <c r="B75" s="48" t="s">
        <v>108</v>
      </c>
      <c r="C75" s="5" t="s">
        <v>123</v>
      </c>
      <c r="D75" s="5">
        <v>1</v>
      </c>
      <c r="E75" s="5" t="s">
        <v>28</v>
      </c>
      <c r="F75" s="7">
        <v>31898</v>
      </c>
      <c r="G75" s="6">
        <f>+D75*F75</f>
        <v>31898</v>
      </c>
    </row>
    <row r="76" spans="1:7" ht="13.5" customHeight="1" x14ac:dyDescent="0.25">
      <c r="A76" s="57"/>
      <c r="B76" s="33" t="s">
        <v>41</v>
      </c>
      <c r="C76" s="24"/>
      <c r="D76" s="25"/>
      <c r="E76" s="26"/>
      <c r="F76" s="34"/>
      <c r="G76" s="27"/>
    </row>
    <row r="77" spans="1:7" ht="13.5" customHeight="1" x14ac:dyDescent="0.25">
      <c r="A77" s="87"/>
      <c r="B77" s="22" t="s">
        <v>109</v>
      </c>
      <c r="C77" s="5" t="s">
        <v>123</v>
      </c>
      <c r="D77" s="5">
        <v>2</v>
      </c>
      <c r="E77" s="5" t="s">
        <v>98</v>
      </c>
      <c r="F77" s="7">
        <v>30810</v>
      </c>
      <c r="G77" s="6">
        <f>+D77*F77</f>
        <v>61620</v>
      </c>
    </row>
    <row r="78" spans="1:7" ht="13.5" customHeight="1" x14ac:dyDescent="0.25">
      <c r="A78" s="87"/>
      <c r="B78" s="141" t="s">
        <v>40</v>
      </c>
      <c r="C78" s="142"/>
      <c r="D78" s="142"/>
      <c r="E78" s="142"/>
      <c r="F78" s="143"/>
      <c r="G78" s="144">
        <f>SUM(G45:G77)</f>
        <v>2994257</v>
      </c>
    </row>
    <row r="79" spans="1:7" ht="12" customHeight="1" x14ac:dyDescent="0.25">
      <c r="A79" s="52"/>
    </row>
    <row r="80" spans="1:7" ht="12" customHeight="1" x14ac:dyDescent="0.25">
      <c r="A80" s="57"/>
      <c r="B80" s="74" t="s">
        <v>41</v>
      </c>
      <c r="C80" s="75"/>
      <c r="D80" s="76"/>
      <c r="E80" s="76"/>
      <c r="F80" s="77"/>
      <c r="G80" s="77"/>
    </row>
    <row r="81" spans="1:11" ht="24" customHeight="1" x14ac:dyDescent="0.25">
      <c r="A81" s="57"/>
      <c r="B81" s="84" t="s">
        <v>42</v>
      </c>
      <c r="C81" s="85" t="s">
        <v>33</v>
      </c>
      <c r="D81" s="85" t="s">
        <v>34</v>
      </c>
      <c r="E81" s="84" t="s">
        <v>18</v>
      </c>
      <c r="F81" s="85" t="s">
        <v>19</v>
      </c>
      <c r="G81" s="84" t="s">
        <v>20</v>
      </c>
      <c r="K81" s="53" t="s">
        <v>83</v>
      </c>
    </row>
    <row r="82" spans="1:11" ht="12.75" customHeight="1" x14ac:dyDescent="0.25">
      <c r="A82" s="66"/>
      <c r="B82" s="35" t="s">
        <v>110</v>
      </c>
      <c r="C82" s="36" t="s">
        <v>124</v>
      </c>
      <c r="D82" s="36">
        <v>2</v>
      </c>
      <c r="E82" s="36" t="s">
        <v>29</v>
      </c>
      <c r="F82" s="40">
        <v>115000</v>
      </c>
      <c r="G82" s="37">
        <f t="shared" ref="G82:G84" si="3">+D82*F82</f>
        <v>230000</v>
      </c>
    </row>
    <row r="83" spans="1:11" ht="12.75" customHeight="1" x14ac:dyDescent="0.25">
      <c r="A83" s="87"/>
      <c r="B83" s="35" t="s">
        <v>111</v>
      </c>
      <c r="C83" s="36" t="s">
        <v>16</v>
      </c>
      <c r="D83" s="38">
        <v>1</v>
      </c>
      <c r="E83" s="36" t="s">
        <v>112</v>
      </c>
      <c r="F83" s="40">
        <v>180000</v>
      </c>
      <c r="G83" s="37">
        <f t="shared" si="3"/>
        <v>180000</v>
      </c>
    </row>
    <row r="84" spans="1:11" ht="12.75" customHeight="1" x14ac:dyDescent="0.25">
      <c r="A84" s="87"/>
      <c r="B84" s="35" t="s">
        <v>125</v>
      </c>
      <c r="C84" s="36" t="s">
        <v>128</v>
      </c>
      <c r="D84" s="36">
        <v>1</v>
      </c>
      <c r="E84" s="36" t="s">
        <v>127</v>
      </c>
      <c r="F84" s="40">
        <v>115000</v>
      </c>
      <c r="G84" s="37">
        <f t="shared" si="3"/>
        <v>115000</v>
      </c>
    </row>
    <row r="85" spans="1:11" ht="13.5" customHeight="1" x14ac:dyDescent="0.25">
      <c r="A85" s="57"/>
      <c r="B85" s="145" t="s">
        <v>43</v>
      </c>
      <c r="C85" s="146"/>
      <c r="D85" s="146"/>
      <c r="E85" s="146"/>
      <c r="F85" s="147"/>
      <c r="G85" s="148">
        <f>SUM(G82:G84)</f>
        <v>525000</v>
      </c>
    </row>
    <row r="86" spans="1:11" ht="12" customHeight="1" x14ac:dyDescent="0.25">
      <c r="A86" s="52"/>
      <c r="B86" s="88"/>
      <c r="C86" s="88"/>
      <c r="D86" s="88"/>
      <c r="E86" s="88"/>
      <c r="F86" s="89"/>
      <c r="G86" s="89"/>
    </row>
    <row r="87" spans="1:11" ht="12" customHeight="1" x14ac:dyDescent="0.25">
      <c r="A87" s="87"/>
      <c r="B87" s="90" t="s">
        <v>44</v>
      </c>
      <c r="C87" s="91"/>
      <c r="D87" s="91"/>
      <c r="E87" s="91"/>
      <c r="F87" s="91"/>
      <c r="G87" s="149">
        <f>G28+G33+G41+G78+G85</f>
        <v>15009257</v>
      </c>
    </row>
    <row r="88" spans="1:11" ht="12" customHeight="1" x14ac:dyDescent="0.25">
      <c r="A88" s="87"/>
      <c r="B88" s="92" t="s">
        <v>45</v>
      </c>
      <c r="C88" s="80"/>
      <c r="D88" s="80"/>
      <c r="E88" s="80"/>
      <c r="F88" s="80"/>
      <c r="G88" s="150">
        <f>G87*0.05</f>
        <v>750462.85000000009</v>
      </c>
    </row>
    <row r="89" spans="1:11" ht="12" customHeight="1" x14ac:dyDescent="0.25">
      <c r="A89" s="87"/>
      <c r="B89" s="93" t="s">
        <v>46</v>
      </c>
      <c r="C89" s="94"/>
      <c r="D89" s="94"/>
      <c r="E89" s="94"/>
      <c r="F89" s="94"/>
      <c r="G89" s="151">
        <f>G88+G87</f>
        <v>15759719.85</v>
      </c>
    </row>
    <row r="90" spans="1:11" ht="12" customHeight="1" x14ac:dyDescent="0.25">
      <c r="A90" s="87"/>
      <c r="B90" s="92" t="s">
        <v>47</v>
      </c>
      <c r="C90" s="80"/>
      <c r="D90" s="80"/>
      <c r="E90" s="80"/>
      <c r="F90" s="80"/>
      <c r="G90" s="150">
        <f>G12</f>
        <v>18250000</v>
      </c>
    </row>
    <row r="91" spans="1:11" ht="12" customHeight="1" x14ac:dyDescent="0.25">
      <c r="A91" s="87"/>
      <c r="B91" s="95" t="s">
        <v>48</v>
      </c>
      <c r="C91" s="96"/>
      <c r="D91" s="96"/>
      <c r="E91" s="96"/>
      <c r="F91" s="96"/>
      <c r="G91" s="152">
        <f>G90-G89</f>
        <v>2490280.1500000004</v>
      </c>
    </row>
    <row r="92" spans="1:11" ht="12" customHeight="1" x14ac:dyDescent="0.25">
      <c r="A92" s="87"/>
      <c r="B92" s="97" t="s">
        <v>139</v>
      </c>
      <c r="C92" s="98"/>
      <c r="D92" s="98"/>
      <c r="E92" s="98"/>
      <c r="F92" s="98"/>
      <c r="G92" s="99"/>
    </row>
    <row r="93" spans="1:11" ht="12.75" customHeight="1" thickBot="1" x14ac:dyDescent="0.3">
      <c r="A93" s="87"/>
      <c r="B93" s="100"/>
      <c r="C93" s="98"/>
      <c r="D93" s="98"/>
      <c r="E93" s="98"/>
      <c r="F93" s="98"/>
      <c r="G93" s="99"/>
    </row>
    <row r="94" spans="1:11" ht="12" customHeight="1" x14ac:dyDescent="0.25">
      <c r="A94" s="87"/>
      <c r="B94" s="101" t="s">
        <v>140</v>
      </c>
      <c r="C94" s="102"/>
      <c r="D94" s="102"/>
      <c r="E94" s="102"/>
      <c r="F94" s="103"/>
      <c r="G94" s="99"/>
    </row>
    <row r="95" spans="1:11" ht="12" customHeight="1" x14ac:dyDescent="0.25">
      <c r="A95" s="87"/>
      <c r="B95" s="104" t="s">
        <v>129</v>
      </c>
      <c r="C95" s="105"/>
      <c r="D95" s="105"/>
      <c r="E95" s="105"/>
      <c r="F95" s="106"/>
      <c r="G95" s="99"/>
    </row>
    <row r="96" spans="1:11" ht="12" customHeight="1" x14ac:dyDescent="0.25">
      <c r="A96" s="87"/>
      <c r="B96" s="104" t="s">
        <v>49</v>
      </c>
      <c r="C96" s="105"/>
      <c r="D96" s="105"/>
      <c r="E96" s="105"/>
      <c r="F96" s="106"/>
      <c r="G96" s="99"/>
    </row>
    <row r="97" spans="1:7" ht="12" customHeight="1" x14ac:dyDescent="0.25">
      <c r="A97" s="87"/>
      <c r="B97" s="104" t="s">
        <v>50</v>
      </c>
      <c r="C97" s="105"/>
      <c r="D97" s="105"/>
      <c r="E97" s="105"/>
      <c r="F97" s="106"/>
      <c r="G97" s="99"/>
    </row>
    <row r="98" spans="1:7" ht="12" customHeight="1" x14ac:dyDescent="0.25">
      <c r="A98" s="87"/>
      <c r="B98" s="104" t="s">
        <v>132</v>
      </c>
      <c r="C98" s="105"/>
      <c r="D98" s="105"/>
      <c r="E98" s="105"/>
      <c r="F98" s="106"/>
      <c r="G98" s="99"/>
    </row>
    <row r="99" spans="1:7" ht="12" customHeight="1" x14ac:dyDescent="0.25">
      <c r="A99" s="87"/>
      <c r="B99" s="104" t="s">
        <v>131</v>
      </c>
      <c r="C99" s="105"/>
      <c r="D99" s="105"/>
      <c r="E99" s="105"/>
      <c r="F99" s="106"/>
      <c r="G99" s="99"/>
    </row>
    <row r="100" spans="1:7" ht="12.75" customHeight="1" x14ac:dyDescent="0.25">
      <c r="A100" s="87"/>
      <c r="B100" s="104" t="s">
        <v>130</v>
      </c>
      <c r="C100" s="105"/>
      <c r="D100" s="105"/>
      <c r="E100" s="105"/>
      <c r="F100" s="106"/>
      <c r="G100" s="99"/>
    </row>
    <row r="101" spans="1:7" ht="12.75" customHeight="1" x14ac:dyDescent="0.25">
      <c r="A101" s="107"/>
      <c r="B101" s="104" t="s">
        <v>133</v>
      </c>
      <c r="C101" s="105"/>
      <c r="D101" s="105"/>
      <c r="E101" s="105"/>
      <c r="F101" s="106"/>
      <c r="G101" s="99"/>
    </row>
    <row r="102" spans="1:7" ht="12.75" customHeight="1" thickBot="1" x14ac:dyDescent="0.3">
      <c r="A102" s="107"/>
      <c r="B102" s="108" t="s">
        <v>134</v>
      </c>
      <c r="C102" s="109"/>
      <c r="D102" s="109"/>
      <c r="E102" s="109"/>
      <c r="F102" s="110"/>
      <c r="G102" s="99"/>
    </row>
    <row r="103" spans="1:7" ht="12.75" customHeight="1" x14ac:dyDescent="0.25">
      <c r="A103" s="87"/>
      <c r="B103" s="100"/>
      <c r="C103" s="105"/>
      <c r="D103" s="105"/>
      <c r="E103" s="105"/>
      <c r="F103" s="105"/>
      <c r="G103" s="99"/>
    </row>
    <row r="104" spans="1:7" ht="15" customHeight="1" thickBot="1" x14ac:dyDescent="0.3">
      <c r="A104" s="87"/>
      <c r="B104" s="154" t="s">
        <v>51</v>
      </c>
      <c r="C104" s="155"/>
      <c r="D104" s="111"/>
      <c r="E104" s="112"/>
      <c r="F104" s="112"/>
      <c r="G104" s="99"/>
    </row>
    <row r="105" spans="1:7" ht="12" customHeight="1" x14ac:dyDescent="0.25">
      <c r="A105" s="87"/>
      <c r="B105" s="113" t="s">
        <v>42</v>
      </c>
      <c r="C105" s="114" t="s">
        <v>136</v>
      </c>
      <c r="D105" s="115" t="s">
        <v>52</v>
      </c>
      <c r="E105" s="112"/>
      <c r="F105" s="112"/>
      <c r="G105" s="99"/>
    </row>
    <row r="106" spans="1:7" ht="12" customHeight="1" x14ac:dyDescent="0.25">
      <c r="A106" s="87"/>
      <c r="B106" s="116" t="s">
        <v>53</v>
      </c>
      <c r="C106" s="117">
        <f>G28</f>
        <v>10800000</v>
      </c>
      <c r="D106" s="118">
        <f>(C106/C112)</f>
        <v>0.68529136956708026</v>
      </c>
      <c r="E106" s="112"/>
      <c r="F106" s="112"/>
      <c r="G106" s="99"/>
    </row>
    <row r="107" spans="1:7" ht="12" customHeight="1" x14ac:dyDescent="0.25">
      <c r="A107" s="87"/>
      <c r="B107" s="116" t="s">
        <v>54</v>
      </c>
      <c r="C107" s="119">
        <v>0</v>
      </c>
      <c r="D107" s="118">
        <v>0</v>
      </c>
      <c r="E107" s="112"/>
      <c r="F107" s="112"/>
      <c r="G107" s="99"/>
    </row>
    <row r="108" spans="1:7" ht="12" customHeight="1" x14ac:dyDescent="0.25">
      <c r="A108" s="87"/>
      <c r="B108" s="116" t="s">
        <v>55</v>
      </c>
      <c r="C108" s="117">
        <f>G41</f>
        <v>690000</v>
      </c>
      <c r="D108" s="118">
        <f>(C108/C112)</f>
        <v>4.3782504166785682E-2</v>
      </c>
      <c r="E108" s="112"/>
      <c r="F108" s="112"/>
      <c r="G108" s="99"/>
    </row>
    <row r="109" spans="1:7" ht="12" customHeight="1" x14ac:dyDescent="0.25">
      <c r="A109" s="87"/>
      <c r="B109" s="116" t="s">
        <v>32</v>
      </c>
      <c r="C109" s="117">
        <f>G78</f>
        <v>2994257</v>
      </c>
      <c r="D109" s="118">
        <f>(C109/C112)</f>
        <v>0.18999430373757564</v>
      </c>
      <c r="E109" s="112"/>
      <c r="F109" s="112"/>
      <c r="G109" s="99"/>
    </row>
    <row r="110" spans="1:7" ht="12" customHeight="1" x14ac:dyDescent="0.25">
      <c r="A110" s="87"/>
      <c r="B110" s="116" t="s">
        <v>56</v>
      </c>
      <c r="C110" s="120">
        <f>G85</f>
        <v>525000</v>
      </c>
      <c r="D110" s="118">
        <f>(C110/C112)</f>
        <v>3.3312774909510845E-2</v>
      </c>
      <c r="E110" s="121"/>
      <c r="F110" s="121"/>
      <c r="G110" s="99"/>
    </row>
    <row r="111" spans="1:7" ht="12" customHeight="1" x14ac:dyDescent="0.25">
      <c r="A111" s="87"/>
      <c r="B111" s="116" t="s">
        <v>57</v>
      </c>
      <c r="C111" s="120">
        <f>G88</f>
        <v>750462.85000000009</v>
      </c>
      <c r="D111" s="118">
        <f>(C111/C112)</f>
        <v>4.7619047619047623E-2</v>
      </c>
      <c r="E111" s="121"/>
      <c r="F111" s="121"/>
      <c r="G111" s="99"/>
    </row>
    <row r="112" spans="1:7" ht="12.75" customHeight="1" thickBot="1" x14ac:dyDescent="0.3">
      <c r="A112" s="87"/>
      <c r="B112" s="122" t="s">
        <v>58</v>
      </c>
      <c r="C112" s="123">
        <f>SUM(C106:C111)</f>
        <v>15759719.85</v>
      </c>
      <c r="D112" s="124">
        <f>SUM(D106:D111)</f>
        <v>1</v>
      </c>
      <c r="E112" s="121"/>
      <c r="F112" s="121"/>
      <c r="G112" s="99"/>
    </row>
    <row r="113" spans="1:7" ht="12" customHeight="1" x14ac:dyDescent="0.25">
      <c r="A113" s="87"/>
      <c r="B113" s="100"/>
      <c r="C113" s="98"/>
      <c r="D113" s="98"/>
      <c r="E113" s="98"/>
      <c r="F113" s="98"/>
      <c r="G113" s="99"/>
    </row>
    <row r="114" spans="1:7" ht="12.75" customHeight="1" x14ac:dyDescent="0.25">
      <c r="A114" s="87"/>
      <c r="B114" s="51"/>
      <c r="C114" s="98"/>
      <c r="D114" s="98"/>
      <c r="E114" s="98"/>
      <c r="F114" s="98"/>
      <c r="G114" s="99"/>
    </row>
    <row r="115" spans="1:7" ht="12" customHeight="1" thickBot="1" x14ac:dyDescent="0.3">
      <c r="A115" s="125"/>
      <c r="B115" s="126"/>
      <c r="C115" s="127" t="s">
        <v>114</v>
      </c>
      <c r="D115" s="128"/>
      <c r="E115" s="129"/>
      <c r="F115" s="130"/>
      <c r="G115" s="99"/>
    </row>
    <row r="116" spans="1:7" ht="12" customHeight="1" x14ac:dyDescent="0.25">
      <c r="A116" s="87"/>
      <c r="B116" s="131" t="s">
        <v>137</v>
      </c>
      <c r="C116" s="132">
        <v>8000</v>
      </c>
      <c r="D116" s="132">
        <v>10000</v>
      </c>
      <c r="E116" s="133">
        <v>12000</v>
      </c>
      <c r="F116" s="134"/>
      <c r="G116" s="135"/>
    </row>
    <row r="117" spans="1:7" ht="12.75" customHeight="1" thickBot="1" x14ac:dyDescent="0.3">
      <c r="A117" s="87"/>
      <c r="B117" s="122" t="s">
        <v>113</v>
      </c>
      <c r="C117" s="123">
        <f>(G89/C116)</f>
        <v>1969.9649812499999</v>
      </c>
      <c r="D117" s="123">
        <f>(G89/D116)</f>
        <v>1575.9719849999999</v>
      </c>
      <c r="E117" s="136">
        <f>(G89/E116)</f>
        <v>1313.3099875</v>
      </c>
      <c r="F117" s="134"/>
      <c r="G117" s="135"/>
    </row>
    <row r="118" spans="1:7" ht="15.6" customHeight="1" x14ac:dyDescent="0.25">
      <c r="A118" s="87"/>
      <c r="B118" s="97" t="s">
        <v>59</v>
      </c>
      <c r="C118" s="105"/>
      <c r="D118" s="105"/>
      <c r="E118" s="105"/>
      <c r="F118" s="105"/>
      <c r="G118" s="105"/>
    </row>
  </sheetData>
  <mergeCells count="8">
    <mergeCell ref="B104:C10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ARANDANO MANTENCION</vt:lpstr>
      <vt:lpstr>'ARANDANO MANTENCION'!Área_de_impresión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2022-06-20T20:50:25Z</cp:lastPrinted>
  <dcterms:created xsi:type="dcterms:W3CDTF">2020-11-27T12:49:26Z</dcterms:created>
  <dcterms:modified xsi:type="dcterms:W3CDTF">2023-01-30T19:30:28Z</dcterms:modified>
</cp:coreProperties>
</file>