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ARANDANO PLENA PRODUCCION" sheetId="3" r:id="rId1"/>
  </sheets>
  <calcPr calcId="152511"/>
</workbook>
</file>

<file path=xl/calcChain.xml><?xml version="1.0" encoding="utf-8"?>
<calcChain xmlns="http://schemas.openxmlformats.org/spreadsheetml/2006/main">
  <c r="G78" i="3" l="1"/>
  <c r="G77" i="3"/>
  <c r="G70" i="3" l="1"/>
  <c r="G69" i="3"/>
  <c r="G68" i="3"/>
  <c r="G67" i="3"/>
  <c r="G65" i="3"/>
  <c r="G64" i="3"/>
  <c r="G63" i="3"/>
  <c r="G61" i="3"/>
  <c r="G60" i="3"/>
  <c r="G59" i="3"/>
  <c r="G58" i="3"/>
  <c r="G56" i="3"/>
  <c r="G55" i="3"/>
  <c r="G54" i="3"/>
  <c r="G53" i="3"/>
  <c r="G52" i="3"/>
  <c r="G51" i="3"/>
  <c r="G50" i="3"/>
  <c r="G49" i="3"/>
  <c r="G43" i="3"/>
  <c r="G44" i="3"/>
  <c r="G45" i="3"/>
  <c r="G46" i="3"/>
  <c r="G47" i="3"/>
  <c r="G42" i="3"/>
  <c r="G76" i="3"/>
  <c r="G79" i="3"/>
  <c r="G75" i="3"/>
  <c r="G36" i="3"/>
  <c r="G35" i="3"/>
  <c r="G34" i="3"/>
  <c r="G22" i="3"/>
  <c r="G23" i="3"/>
  <c r="G24" i="3"/>
  <c r="G21" i="3"/>
  <c r="G80" i="3" l="1"/>
  <c r="G37" i="3"/>
  <c r="C100" i="3"/>
  <c r="G25" i="3"/>
  <c r="G12" i="3"/>
  <c r="G85" i="3" s="1"/>
  <c r="G71" i="3" l="1"/>
  <c r="C102" i="3" s="1"/>
  <c r="C99" i="3"/>
  <c r="C101" i="3"/>
  <c r="C103" i="3"/>
  <c r="G82" i="3" l="1"/>
  <c r="G83" i="3" s="1"/>
  <c r="C104" i="3" s="1"/>
  <c r="C105" i="3" s="1"/>
  <c r="G84" i="3" l="1"/>
  <c r="E110" i="3" s="1"/>
  <c r="D102" i="3"/>
  <c r="D101" i="3"/>
  <c r="D104" i="3"/>
  <c r="D99" i="3"/>
  <c r="D103" i="3"/>
  <c r="G86" i="3" l="1"/>
  <c r="C110" i="3"/>
  <c r="D105" i="3"/>
  <c r="D110" i="3"/>
</calcChain>
</file>

<file path=xl/sharedStrings.xml><?xml version="1.0" encoding="utf-8"?>
<sst xmlns="http://schemas.openxmlformats.org/spreadsheetml/2006/main" count="208" uniqueCount="133">
  <si>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</si>
  <si>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</si>
  <si>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</si>
  <si>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</si>
  <si>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</si>
  <si>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</si>
  <si>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</si>
  <si>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</si>
  <si>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</si>
  <si>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</si>
  <si>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</si>
  <si>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</si>
  <si>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</si>
  <si>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</si>
  <si>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</si>
  <si>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</si>
  <si>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</si>
  <si>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</si>
  <si>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</si>
  <si>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</si>
  <si>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</si>
  <si>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</si>
  <si>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</si>
  <si>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</si>
  <si>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</si>
  <si>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</si>
  <si>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</si>
  <si>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</si>
  <si>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</si>
  <si>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</si>
  <si>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</si>
  <si>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</si>
  <si>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</si>
  <si>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</si>
  <si>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</si>
  <si>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</si>
  <si>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</si>
  <si>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</si>
  <si>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</si>
  <si>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</si>
  <si>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</si>
  <si>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</si>
  <si>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</si>
  <si>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</si>
  <si>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</si>
  <si>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</si>
  <si>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</si>
  <si>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</si>
  <si>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</si>
  <si>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</si>
  <si>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</si>
  <si>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</si>
  <si>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</si>
  <si>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</si>
  <si>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</si>
  <si>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</si>
  <si>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</si>
  <si>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</si>
  <si>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</si>
  <si>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</si>
  <si>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</si>
  <si>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</si>
  <si>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RENDIMIENTO (kilos/há)</t>
  </si>
  <si>
    <t>Lt</t>
  </si>
  <si>
    <t>ARANDANO PLENA PRODUCCION</t>
  </si>
  <si>
    <t>Legacy</t>
  </si>
  <si>
    <t>Aplicación de fitosanitarios</t>
  </si>
  <si>
    <t>Aplicación de herbicidas</t>
  </si>
  <si>
    <t>Anual</t>
  </si>
  <si>
    <t>Poda y pintura</t>
  </si>
  <si>
    <t>Junio -Julio</t>
  </si>
  <si>
    <t>Octubre a Marzo</t>
  </si>
  <si>
    <t>Labores de cosecha</t>
  </si>
  <si>
    <t>Diciembre a Enero</t>
  </si>
  <si>
    <t>Mayo -Enero</t>
  </si>
  <si>
    <t>Retirar las ramillas</t>
  </si>
  <si>
    <t>Junio-Julio</t>
  </si>
  <si>
    <t>Diciembre-Enero</t>
  </si>
  <si>
    <t>JM</t>
  </si>
  <si>
    <t>Analisis de suelo</t>
  </si>
  <si>
    <t>Analisis foliar</t>
  </si>
  <si>
    <t>Servicio de packing</t>
  </si>
  <si>
    <t>u</t>
  </si>
  <si>
    <t>Fosfato monoamonico</t>
  </si>
  <si>
    <t>Fosfato monopotasico</t>
  </si>
  <si>
    <t>Nitrato de calcio</t>
  </si>
  <si>
    <t>Sulfato de Magnesio</t>
  </si>
  <si>
    <t>Sulfato de potasio</t>
  </si>
  <si>
    <t>Urea</t>
  </si>
  <si>
    <t>Octubre-Marzo</t>
  </si>
  <si>
    <t>Comet</t>
  </si>
  <si>
    <t>Agosto-Septiembre</t>
  </si>
  <si>
    <t>Septiembre-Octubre</t>
  </si>
  <si>
    <t>Indar 2F</t>
  </si>
  <si>
    <t>Teldor 500 SC</t>
  </si>
  <si>
    <t>Octubre-Noviembre</t>
  </si>
  <si>
    <t>Bellis</t>
  </si>
  <si>
    <t>Switch</t>
  </si>
  <si>
    <t>BC-1000</t>
  </si>
  <si>
    <t>Noviembre-Enero</t>
  </si>
  <si>
    <t>Lorsban 4E</t>
  </si>
  <si>
    <t>Junio-Agosto</t>
  </si>
  <si>
    <t>Dipel WG</t>
  </si>
  <si>
    <t>Intrepid SC</t>
  </si>
  <si>
    <t xml:space="preserve">Karate Zeon </t>
  </si>
  <si>
    <t>Febrero -Marzo</t>
  </si>
  <si>
    <t>Roundup</t>
  </si>
  <si>
    <t>Agosto-Marzo</t>
  </si>
  <si>
    <t>Abril y Agosto</t>
  </si>
  <si>
    <t>Poly B</t>
  </si>
  <si>
    <t>Poly Ca</t>
  </si>
  <si>
    <t>Stimplex</t>
  </si>
  <si>
    <t>Potastik (galon de 3,8 lt)</t>
  </si>
  <si>
    <t xml:space="preserve">unidad </t>
  </si>
  <si>
    <t>Basfoliar Mg WP</t>
  </si>
  <si>
    <t>Oriol 400 EC</t>
  </si>
  <si>
    <t xml:space="preserve">Tango 24 EC </t>
  </si>
  <si>
    <t>Fertilizantes foliares</t>
  </si>
  <si>
    <t>Fertilizantes</t>
  </si>
  <si>
    <t>Fungicidas</t>
  </si>
  <si>
    <t>Insecticidas y acaricidas</t>
  </si>
  <si>
    <t>Herbicidas</t>
  </si>
  <si>
    <t>Agrocopper SP</t>
  </si>
  <si>
    <t>Baños</t>
  </si>
  <si>
    <t>Electricidad</t>
  </si>
  <si>
    <t>Fertirrigación</t>
  </si>
  <si>
    <t>Mrcado Local</t>
  </si>
  <si>
    <t>Medio</t>
  </si>
  <si>
    <t>Araucania</t>
  </si>
  <si>
    <t>Villarrica</t>
  </si>
  <si>
    <t>Marzo 2023</t>
  </si>
  <si>
    <t>Diciembre-Enero 2024</t>
  </si>
  <si>
    <t>Helada, Lluvia exporanea, erupcion volcan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</si>
</sst>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0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170" fontId="8" fillId="9" borderId="40" xfId="2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3" fontId="7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right" vertical="top" wrapText="1"/>
    </xf>
    <xf numFmtId="49" fontId="8" fillId="9" borderId="40" xfId="1" applyNumberFormat="1" applyFont="1" applyFill="1" applyBorder="1" applyAlignment="1">
      <alignment horizontal="right" vertical="center"/>
    </xf>
    <xf numFmtId="0" fontId="7" fillId="9" borderId="40" xfId="0" applyFont="1" applyFill="1" applyBorder="1" applyAlignment="1">
      <alignment horizontal="right" vertical="top" wrapText="1"/>
    </xf>
    <xf numFmtId="1" fontId="1" fillId="9" borderId="40" xfId="0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top" wrapText="1"/>
    </xf>
    <xf numFmtId="17" fontId="1" fillId="9" borderId="40" xfId="0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0</xdr:rowOff>
    </xdr:from>
    <xdr:to>
      <xdr:col>6</xdr:col>
      <xdr:colOff>1190624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workbookViewId="0">
      <selection activeCell="K81" sqref="K81"/>
    </sheetView>
  </sheetViews>
  <sheetFormatPr baseColWidth="10" defaultRowHeight="15" x14ac:dyDescent="0.25"/>
  <cols>
    <col min="1" max="1" width="6.85546875" customWidth="1"/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ht="25.5" x14ac:dyDescent="0.25">
      <c r="A9" s="5"/>
      <c r="B9" s="110" t="s">
        <v>0</v>
      </c>
      <c r="C9" s="162" t="s">
        <v>64</v>
      </c>
      <c r="D9" s="111"/>
      <c r="E9" s="176" t="s">
        <v>62</v>
      </c>
      <c r="F9" s="177"/>
      <c r="G9" s="164">
        <v>18000</v>
      </c>
    </row>
    <row r="10" spans="1:7" x14ac:dyDescent="0.25">
      <c r="A10" s="5"/>
      <c r="B10" s="112" t="s">
        <v>1</v>
      </c>
      <c r="C10" s="163" t="s">
        <v>65</v>
      </c>
      <c r="D10" s="111"/>
      <c r="E10" s="178" t="s">
        <v>2</v>
      </c>
      <c r="F10" s="179"/>
      <c r="G10" s="165" t="s">
        <v>131</v>
      </c>
    </row>
    <row r="11" spans="1:7" x14ac:dyDescent="0.25">
      <c r="A11" s="5"/>
      <c r="B11" s="112" t="s">
        <v>3</v>
      </c>
      <c r="C11" s="113" t="s">
        <v>127</v>
      </c>
      <c r="D11" s="111"/>
      <c r="E11" s="178" t="s">
        <v>61</v>
      </c>
      <c r="F11" s="179"/>
      <c r="G11" s="166">
        <v>1500</v>
      </c>
    </row>
    <row r="12" spans="1:7" x14ac:dyDescent="0.25">
      <c r="A12" s="5"/>
      <c r="B12" s="112" t="s">
        <v>4</v>
      </c>
      <c r="C12" s="113" t="s">
        <v>128</v>
      </c>
      <c r="D12" s="111"/>
      <c r="E12" s="114" t="s">
        <v>5</v>
      </c>
      <c r="F12" s="115"/>
      <c r="G12" s="166">
        <f>G9*G11</f>
        <v>27000000</v>
      </c>
    </row>
    <row r="13" spans="1:7" x14ac:dyDescent="0.25">
      <c r="A13" s="5"/>
      <c r="B13" s="112" t="s">
        <v>6</v>
      </c>
      <c r="C13" s="113" t="s">
        <v>129</v>
      </c>
      <c r="D13" s="111"/>
      <c r="E13" s="178" t="s">
        <v>7</v>
      </c>
      <c r="F13" s="179"/>
      <c r="G13" s="167" t="s">
        <v>126</v>
      </c>
    </row>
    <row r="14" spans="1:7" x14ac:dyDescent="0.25">
      <c r="A14" s="5"/>
      <c r="B14" s="112" t="s">
        <v>8</v>
      </c>
      <c r="C14" s="160" t="s">
        <v>129</v>
      </c>
      <c r="D14" s="111"/>
      <c r="E14" s="178" t="s">
        <v>9</v>
      </c>
      <c r="F14" s="179"/>
      <c r="G14" s="165" t="s">
        <v>131</v>
      </c>
    </row>
    <row r="15" spans="1:7" ht="25.5" x14ac:dyDescent="0.25">
      <c r="A15" s="5"/>
      <c r="B15" s="112" t="s">
        <v>10</v>
      </c>
      <c r="C15" s="161" t="s">
        <v>130</v>
      </c>
      <c r="D15" s="111"/>
      <c r="E15" s="180" t="s">
        <v>11</v>
      </c>
      <c r="F15" s="181"/>
      <c r="G15" s="168" t="s">
        <v>132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9" t="s">
        <v>12</v>
      </c>
      <c r="C17" s="170"/>
      <c r="D17" s="170"/>
      <c r="E17" s="170"/>
      <c r="F17" s="170"/>
      <c r="G17" s="170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" customHeight="1" x14ac:dyDescent="0.25">
      <c r="A21" s="5"/>
      <c r="B21" s="109" t="s">
        <v>67</v>
      </c>
      <c r="C21" s="107" t="s">
        <v>54</v>
      </c>
      <c r="D21" s="120">
        <v>2</v>
      </c>
      <c r="E21" s="107" t="s">
        <v>68</v>
      </c>
      <c r="F21" s="107">
        <v>20000</v>
      </c>
      <c r="G21" s="125">
        <f>D21*F21</f>
        <v>40000</v>
      </c>
    </row>
    <row r="22" spans="1:7" ht="12" customHeight="1" x14ac:dyDescent="0.25">
      <c r="A22" s="5"/>
      <c r="B22" s="109" t="s">
        <v>69</v>
      </c>
      <c r="C22" s="107" t="s">
        <v>54</v>
      </c>
      <c r="D22" s="120">
        <v>50</v>
      </c>
      <c r="E22" s="107" t="s">
        <v>70</v>
      </c>
      <c r="F22" s="107">
        <v>20000</v>
      </c>
      <c r="G22" s="125">
        <f>D22*F22</f>
        <v>1000000</v>
      </c>
    </row>
    <row r="23" spans="1:7" ht="12" customHeight="1" x14ac:dyDescent="0.25">
      <c r="A23" s="5"/>
      <c r="B23" s="109" t="s">
        <v>125</v>
      </c>
      <c r="C23" s="107" t="s">
        <v>54</v>
      </c>
      <c r="D23" s="120">
        <v>5.5</v>
      </c>
      <c r="E23" s="107" t="s">
        <v>71</v>
      </c>
      <c r="F23" s="107">
        <v>20000</v>
      </c>
      <c r="G23" s="125">
        <f>D23*F23</f>
        <v>110000</v>
      </c>
    </row>
    <row r="24" spans="1:7" ht="12" customHeight="1" x14ac:dyDescent="0.25">
      <c r="A24" s="5"/>
      <c r="B24" s="103" t="s">
        <v>72</v>
      </c>
      <c r="C24" s="107" t="s">
        <v>54</v>
      </c>
      <c r="D24" s="120">
        <v>350</v>
      </c>
      <c r="E24" s="101" t="s">
        <v>73</v>
      </c>
      <c r="F24" s="107">
        <v>20000</v>
      </c>
      <c r="G24" s="125">
        <f>D24*F24</f>
        <v>7000000</v>
      </c>
    </row>
    <row r="25" spans="1:7" x14ac:dyDescent="0.25">
      <c r="A25" s="5"/>
      <c r="B25" s="121" t="s">
        <v>20</v>
      </c>
      <c r="C25" s="122"/>
      <c r="D25" s="123"/>
      <c r="E25" s="123"/>
      <c r="F25" s="123"/>
      <c r="G25" s="124">
        <f>SUM(G21:G24)</f>
        <v>8150000</v>
      </c>
    </row>
    <row r="26" spans="1:7" x14ac:dyDescent="0.25">
      <c r="A26" s="4"/>
      <c r="B26" s="55"/>
      <c r="C26" s="56"/>
      <c r="D26" s="56"/>
      <c r="E26" s="56"/>
      <c r="F26" s="57"/>
      <c r="G26" s="58"/>
    </row>
    <row r="27" spans="1:7" x14ac:dyDescent="0.25">
      <c r="A27" s="1"/>
      <c r="B27" s="129" t="s">
        <v>21</v>
      </c>
      <c r="C27" s="130"/>
      <c r="D27" s="131"/>
      <c r="E27" s="131"/>
      <c r="F27" s="132"/>
      <c r="G27" s="133"/>
    </row>
    <row r="28" spans="1:7" ht="27" x14ac:dyDescent="0.25">
      <c r="A28" s="5"/>
      <c r="B28" s="134" t="s">
        <v>14</v>
      </c>
      <c r="C28" s="135" t="s">
        <v>15</v>
      </c>
      <c r="D28" s="135" t="s">
        <v>16</v>
      </c>
      <c r="E28" s="135" t="s">
        <v>17</v>
      </c>
      <c r="F28" s="135" t="s">
        <v>18</v>
      </c>
      <c r="G28" s="134" t="s">
        <v>19</v>
      </c>
    </row>
    <row r="29" spans="1:7" ht="12" customHeight="1" x14ac:dyDescent="0.25">
      <c r="A29" s="5"/>
      <c r="B29" s="64"/>
      <c r="C29" s="65"/>
      <c r="D29" s="65"/>
      <c r="E29" s="65"/>
      <c r="F29" s="66"/>
      <c r="G29" s="67"/>
    </row>
    <row r="30" spans="1:7" x14ac:dyDescent="0.25">
      <c r="A30" s="5"/>
      <c r="B30" s="136" t="s">
        <v>22</v>
      </c>
      <c r="C30" s="137"/>
      <c r="D30" s="137"/>
      <c r="E30" s="137"/>
      <c r="F30" s="138"/>
      <c r="G30" s="139"/>
    </row>
    <row r="31" spans="1:7" x14ac:dyDescent="0.25">
      <c r="A31" s="3"/>
      <c r="B31" s="79"/>
      <c r="C31" s="80"/>
      <c r="D31" s="80"/>
      <c r="E31" s="80"/>
      <c r="F31" s="82"/>
      <c r="G31" s="83"/>
    </row>
    <row r="32" spans="1:7" x14ac:dyDescent="0.25">
      <c r="A32" s="1"/>
      <c r="B32" s="59" t="s">
        <v>23</v>
      </c>
      <c r="C32" s="60"/>
      <c r="D32" s="61"/>
      <c r="E32" s="61"/>
      <c r="F32" s="62"/>
      <c r="G32" s="63"/>
    </row>
    <row r="33" spans="1:7" ht="27" x14ac:dyDescent="0.25">
      <c r="A33" s="3"/>
      <c r="B33" s="72" t="s">
        <v>14</v>
      </c>
      <c r="C33" s="72" t="s">
        <v>15</v>
      </c>
      <c r="D33" s="72" t="s">
        <v>16</v>
      </c>
      <c r="E33" s="54" t="s">
        <v>17</v>
      </c>
      <c r="F33" s="77" t="s">
        <v>18</v>
      </c>
      <c r="G33" s="72" t="s">
        <v>19</v>
      </c>
    </row>
    <row r="34" spans="1:7" ht="12" customHeight="1" x14ac:dyDescent="0.25">
      <c r="A34" s="5"/>
      <c r="B34" s="127" t="s">
        <v>66</v>
      </c>
      <c r="C34" s="126" t="s">
        <v>78</v>
      </c>
      <c r="D34" s="126">
        <v>1.7</v>
      </c>
      <c r="E34" s="126" t="s">
        <v>74</v>
      </c>
      <c r="F34" s="128">
        <v>100000</v>
      </c>
      <c r="G34" s="150">
        <f>F34*D34</f>
        <v>170000</v>
      </c>
    </row>
    <row r="35" spans="1:7" ht="12" customHeight="1" x14ac:dyDescent="0.25">
      <c r="A35" s="5"/>
      <c r="B35" s="127" t="s">
        <v>75</v>
      </c>
      <c r="C35" s="126" t="s">
        <v>78</v>
      </c>
      <c r="D35" s="126">
        <v>0.25</v>
      </c>
      <c r="E35" s="126" t="s">
        <v>76</v>
      </c>
      <c r="F35" s="128">
        <v>80000</v>
      </c>
      <c r="G35" s="150">
        <f>F35*D35</f>
        <v>20000</v>
      </c>
    </row>
    <row r="36" spans="1:7" ht="12" customHeight="1" x14ac:dyDescent="0.25">
      <c r="A36" s="5"/>
      <c r="B36" s="127" t="s">
        <v>72</v>
      </c>
      <c r="C36" s="126" t="s">
        <v>78</v>
      </c>
      <c r="D36" s="126">
        <v>1.7</v>
      </c>
      <c r="E36" s="126" t="s">
        <v>77</v>
      </c>
      <c r="F36" s="128">
        <v>100000</v>
      </c>
      <c r="G36" s="150">
        <f>D36*F36</f>
        <v>170000</v>
      </c>
    </row>
    <row r="37" spans="1:7" x14ac:dyDescent="0.25">
      <c r="A37" s="5"/>
      <c r="B37" s="73" t="s">
        <v>24</v>
      </c>
      <c r="C37" s="74"/>
      <c r="D37" s="75"/>
      <c r="E37" s="75"/>
      <c r="F37" s="75"/>
      <c r="G37" s="76">
        <f>SUM(G34:G36)</f>
        <v>360000</v>
      </c>
    </row>
    <row r="38" spans="1:7" x14ac:dyDescent="0.25">
      <c r="A38" s="3"/>
      <c r="B38" s="68"/>
      <c r="C38" s="69"/>
      <c r="D38" s="69"/>
      <c r="E38" s="69"/>
      <c r="F38" s="70"/>
      <c r="G38" s="71"/>
    </row>
    <row r="39" spans="1:7" x14ac:dyDescent="0.25">
      <c r="A39" s="1"/>
      <c r="B39" s="59" t="s">
        <v>25</v>
      </c>
      <c r="C39" s="60"/>
      <c r="D39" s="61"/>
      <c r="E39" s="61"/>
      <c r="F39" s="62"/>
      <c r="G39" s="63"/>
    </row>
    <row r="40" spans="1:7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7" ht="12" customHeight="1" x14ac:dyDescent="0.25">
      <c r="A41" s="5"/>
      <c r="B41" s="156" t="s">
        <v>118</v>
      </c>
      <c r="C41" s="154"/>
      <c r="D41" s="154"/>
      <c r="E41" s="154"/>
      <c r="F41" s="154"/>
      <c r="G41" s="155"/>
    </row>
    <row r="42" spans="1:7" ht="12" customHeight="1" x14ac:dyDescent="0.25">
      <c r="A42" s="5"/>
      <c r="B42" s="100" t="s">
        <v>83</v>
      </c>
      <c r="C42" s="101" t="s">
        <v>55</v>
      </c>
      <c r="D42" s="102">
        <v>216</v>
      </c>
      <c r="E42" s="101" t="s">
        <v>89</v>
      </c>
      <c r="F42" s="102">
        <v>2920</v>
      </c>
      <c r="G42" s="150">
        <f>D42*F42</f>
        <v>630720</v>
      </c>
    </row>
    <row r="43" spans="1:7" ht="12" customHeight="1" x14ac:dyDescent="0.25">
      <c r="A43" s="5"/>
      <c r="B43" s="103" t="s">
        <v>84</v>
      </c>
      <c r="C43" s="101" t="s">
        <v>55</v>
      </c>
      <c r="D43" s="104">
        <v>84</v>
      </c>
      <c r="E43" s="101" t="s">
        <v>89</v>
      </c>
      <c r="F43" s="159">
        <v>2920</v>
      </c>
      <c r="G43" s="150">
        <f t="shared" ref="G43:G70" si="0">D43*F43</f>
        <v>245280</v>
      </c>
    </row>
    <row r="44" spans="1:7" ht="12" customHeight="1" x14ac:dyDescent="0.25">
      <c r="A44" s="5"/>
      <c r="B44" s="103" t="s">
        <v>85</v>
      </c>
      <c r="C44" s="101" t="s">
        <v>55</v>
      </c>
      <c r="D44" s="104">
        <v>542</v>
      </c>
      <c r="E44" s="101" t="s">
        <v>89</v>
      </c>
      <c r="F44" s="159">
        <v>1000</v>
      </c>
      <c r="G44" s="150">
        <f t="shared" si="0"/>
        <v>542000</v>
      </c>
    </row>
    <row r="45" spans="1:7" ht="12" customHeight="1" x14ac:dyDescent="0.25">
      <c r="A45" s="5"/>
      <c r="B45" s="103" t="s">
        <v>86</v>
      </c>
      <c r="C45" s="101" t="s">
        <v>55</v>
      </c>
      <c r="D45" s="106">
        <v>529</v>
      </c>
      <c r="E45" s="101" t="s">
        <v>89</v>
      </c>
      <c r="F45" s="107">
        <v>1680</v>
      </c>
      <c r="G45" s="150">
        <f t="shared" si="0"/>
        <v>888720</v>
      </c>
    </row>
    <row r="46" spans="1:7" ht="12" customHeight="1" x14ac:dyDescent="0.25">
      <c r="A46" s="5"/>
      <c r="B46" s="103" t="s">
        <v>87</v>
      </c>
      <c r="C46" s="101" t="s">
        <v>55</v>
      </c>
      <c r="D46" s="106">
        <v>277</v>
      </c>
      <c r="E46" s="101" t="s">
        <v>89</v>
      </c>
      <c r="F46" s="107">
        <v>2480</v>
      </c>
      <c r="G46" s="150">
        <f t="shared" si="0"/>
        <v>686960</v>
      </c>
    </row>
    <row r="47" spans="1:7" ht="12" customHeight="1" x14ac:dyDescent="0.25">
      <c r="A47" s="5"/>
      <c r="B47" s="103" t="s">
        <v>88</v>
      </c>
      <c r="C47" s="101" t="s">
        <v>55</v>
      </c>
      <c r="D47" s="106">
        <v>202</v>
      </c>
      <c r="E47" s="101" t="s">
        <v>89</v>
      </c>
      <c r="F47" s="107">
        <v>1440</v>
      </c>
      <c r="G47" s="150">
        <f t="shared" si="0"/>
        <v>290880</v>
      </c>
    </row>
    <row r="48" spans="1:7" ht="12" customHeight="1" x14ac:dyDescent="0.25">
      <c r="A48" s="5"/>
      <c r="B48" s="157" t="s">
        <v>119</v>
      </c>
      <c r="C48" s="101"/>
      <c r="D48" s="106"/>
      <c r="E48" s="101"/>
      <c r="F48" s="107"/>
      <c r="G48" s="150"/>
    </row>
    <row r="49" spans="1:9" ht="12" customHeight="1" x14ac:dyDescent="0.25">
      <c r="A49" s="5"/>
      <c r="B49" s="103" t="s">
        <v>90</v>
      </c>
      <c r="C49" s="105" t="s">
        <v>63</v>
      </c>
      <c r="D49" s="119">
        <v>0.5</v>
      </c>
      <c r="E49" s="101" t="s">
        <v>91</v>
      </c>
      <c r="F49" s="107">
        <v>92000</v>
      </c>
      <c r="G49" s="125">
        <f t="shared" si="0"/>
        <v>46000</v>
      </c>
      <c r="I49" s="153"/>
    </row>
    <row r="50" spans="1:9" ht="12" customHeight="1" x14ac:dyDescent="0.25">
      <c r="A50" s="5"/>
      <c r="B50" s="108" t="s">
        <v>122</v>
      </c>
      <c r="C50" s="107" t="s">
        <v>55</v>
      </c>
      <c r="D50" s="118">
        <v>0.24</v>
      </c>
      <c r="E50" s="101" t="s">
        <v>92</v>
      </c>
      <c r="F50" s="107">
        <v>54000</v>
      </c>
      <c r="G50" s="151">
        <f t="shared" si="0"/>
        <v>12960</v>
      </c>
    </row>
    <row r="51" spans="1:9" ht="12" customHeight="1" x14ac:dyDescent="0.25">
      <c r="A51" s="5"/>
      <c r="B51" s="108" t="s">
        <v>93</v>
      </c>
      <c r="C51" s="107" t="s">
        <v>63</v>
      </c>
      <c r="D51" s="118">
        <v>0.5</v>
      </c>
      <c r="E51" s="101" t="s">
        <v>92</v>
      </c>
      <c r="F51" s="107">
        <v>55153</v>
      </c>
      <c r="G51" s="151">
        <f t="shared" si="0"/>
        <v>27576.5</v>
      </c>
    </row>
    <row r="52" spans="1:9" ht="12" customHeight="1" x14ac:dyDescent="0.25">
      <c r="A52" s="5"/>
      <c r="B52" s="108" t="s">
        <v>94</v>
      </c>
      <c r="C52" s="107" t="s">
        <v>63</v>
      </c>
      <c r="D52" s="119">
        <v>1</v>
      </c>
      <c r="E52" s="101" t="s">
        <v>95</v>
      </c>
      <c r="F52" s="107">
        <v>145000</v>
      </c>
      <c r="G52" s="151">
        <f t="shared" si="0"/>
        <v>145000</v>
      </c>
    </row>
    <row r="53" spans="1:9" ht="12" customHeight="1" x14ac:dyDescent="0.25">
      <c r="A53" s="5"/>
      <c r="B53" s="108" t="s">
        <v>96</v>
      </c>
      <c r="C53" s="107" t="s">
        <v>55</v>
      </c>
      <c r="D53" s="119">
        <v>0.8</v>
      </c>
      <c r="E53" s="101" t="s">
        <v>95</v>
      </c>
      <c r="F53" s="107">
        <v>140000</v>
      </c>
      <c r="G53" s="151">
        <f t="shared" si="0"/>
        <v>112000</v>
      </c>
    </row>
    <row r="54" spans="1:9" ht="12" customHeight="1" x14ac:dyDescent="0.25">
      <c r="A54" s="5"/>
      <c r="B54" s="108" t="s">
        <v>97</v>
      </c>
      <c r="C54" s="107" t="s">
        <v>63</v>
      </c>
      <c r="D54" s="119">
        <v>0.8</v>
      </c>
      <c r="E54" s="101" t="s">
        <v>95</v>
      </c>
      <c r="F54" s="107">
        <v>185000</v>
      </c>
      <c r="G54" s="151">
        <f t="shared" si="0"/>
        <v>148000</v>
      </c>
    </row>
    <row r="55" spans="1:9" ht="12" customHeight="1" x14ac:dyDescent="0.25">
      <c r="A55" s="5"/>
      <c r="B55" s="108" t="s">
        <v>98</v>
      </c>
      <c r="C55" s="107" t="s">
        <v>55</v>
      </c>
      <c r="D55" s="119">
        <v>1.26</v>
      </c>
      <c r="E55" s="101" t="s">
        <v>99</v>
      </c>
      <c r="F55" s="107">
        <v>28000</v>
      </c>
      <c r="G55" s="151">
        <f t="shared" si="0"/>
        <v>35280</v>
      </c>
    </row>
    <row r="56" spans="1:9" ht="12" customHeight="1" x14ac:dyDescent="0.25">
      <c r="A56" s="5"/>
      <c r="B56" s="108" t="s">
        <v>112</v>
      </c>
      <c r="C56" s="107" t="s">
        <v>113</v>
      </c>
      <c r="D56" s="119">
        <v>1</v>
      </c>
      <c r="E56" s="101" t="s">
        <v>76</v>
      </c>
      <c r="F56" s="107">
        <v>14180</v>
      </c>
      <c r="G56" s="151">
        <f t="shared" si="0"/>
        <v>14180</v>
      </c>
    </row>
    <row r="57" spans="1:9" ht="12" customHeight="1" x14ac:dyDescent="0.25">
      <c r="A57" s="5"/>
      <c r="B57" s="158" t="s">
        <v>120</v>
      </c>
      <c r="C57" s="107"/>
      <c r="D57" s="119"/>
      <c r="E57" s="101"/>
      <c r="F57" s="107"/>
      <c r="G57" s="151"/>
    </row>
    <row r="58" spans="1:9" ht="12" customHeight="1" x14ac:dyDescent="0.25">
      <c r="A58" s="5"/>
      <c r="B58" s="108" t="s">
        <v>100</v>
      </c>
      <c r="C58" s="107" t="s">
        <v>63</v>
      </c>
      <c r="D58" s="119">
        <v>2</v>
      </c>
      <c r="E58" s="101" t="s">
        <v>101</v>
      </c>
      <c r="F58" s="107">
        <v>23000</v>
      </c>
      <c r="G58" s="151">
        <f t="shared" si="0"/>
        <v>46000</v>
      </c>
    </row>
    <row r="59" spans="1:9" ht="12" customHeight="1" x14ac:dyDescent="0.25">
      <c r="A59" s="5"/>
      <c r="B59" s="108" t="s">
        <v>102</v>
      </c>
      <c r="C59" s="107" t="s">
        <v>55</v>
      </c>
      <c r="D59" s="119">
        <v>2</v>
      </c>
      <c r="E59" s="101" t="s">
        <v>92</v>
      </c>
      <c r="F59" s="107">
        <v>54000</v>
      </c>
      <c r="G59" s="151">
        <f t="shared" si="0"/>
        <v>108000</v>
      </c>
    </row>
    <row r="60" spans="1:9" ht="12" customHeight="1" x14ac:dyDescent="0.25">
      <c r="A60" s="5"/>
      <c r="B60" s="108" t="s">
        <v>103</v>
      </c>
      <c r="C60" s="107" t="s">
        <v>63</v>
      </c>
      <c r="D60" s="140">
        <v>0.125</v>
      </c>
      <c r="E60" s="101" t="s">
        <v>95</v>
      </c>
      <c r="F60" s="107">
        <v>128520</v>
      </c>
      <c r="G60" s="151">
        <f t="shared" si="0"/>
        <v>16065</v>
      </c>
    </row>
    <row r="61" spans="1:9" ht="12" customHeight="1" x14ac:dyDescent="0.25">
      <c r="A61" s="5"/>
      <c r="B61" s="108" t="s">
        <v>104</v>
      </c>
      <c r="C61" s="107" t="s">
        <v>63</v>
      </c>
      <c r="D61" s="119">
        <v>1</v>
      </c>
      <c r="E61" s="101" t="s">
        <v>105</v>
      </c>
      <c r="F61" s="107">
        <v>45000</v>
      </c>
      <c r="G61" s="151">
        <f t="shared" si="0"/>
        <v>45000</v>
      </c>
    </row>
    <row r="62" spans="1:9" ht="12" customHeight="1" x14ac:dyDescent="0.25">
      <c r="A62" s="5"/>
      <c r="B62" s="158" t="s">
        <v>121</v>
      </c>
      <c r="C62" s="107"/>
      <c r="D62" s="119"/>
      <c r="E62" s="101"/>
      <c r="F62" s="107"/>
      <c r="G62" s="151"/>
    </row>
    <row r="63" spans="1:9" ht="12" customHeight="1" x14ac:dyDescent="0.25">
      <c r="A63" s="5"/>
      <c r="B63" s="108" t="s">
        <v>106</v>
      </c>
      <c r="C63" s="107" t="s">
        <v>55</v>
      </c>
      <c r="D63" s="119">
        <v>3</v>
      </c>
      <c r="E63" s="101" t="s">
        <v>107</v>
      </c>
      <c r="F63" s="107">
        <v>10895</v>
      </c>
      <c r="G63" s="151">
        <f t="shared" si="0"/>
        <v>32685</v>
      </c>
    </row>
    <row r="64" spans="1:9" ht="12" customHeight="1" x14ac:dyDescent="0.25">
      <c r="A64" s="5"/>
      <c r="B64" s="108" t="s">
        <v>116</v>
      </c>
      <c r="C64" s="107" t="s">
        <v>63</v>
      </c>
      <c r="D64" s="106">
        <v>2</v>
      </c>
      <c r="E64" s="101" t="s">
        <v>108</v>
      </c>
      <c r="F64" s="107">
        <v>20530</v>
      </c>
      <c r="G64" s="151">
        <f t="shared" si="0"/>
        <v>41060</v>
      </c>
    </row>
    <row r="65" spans="1:7" ht="12" customHeight="1" x14ac:dyDescent="0.25">
      <c r="A65" s="5"/>
      <c r="B65" s="108" t="s">
        <v>115</v>
      </c>
      <c r="C65" s="107" t="s">
        <v>63</v>
      </c>
      <c r="D65" s="106">
        <v>3</v>
      </c>
      <c r="E65" s="101" t="s">
        <v>108</v>
      </c>
      <c r="F65" s="107">
        <v>19000</v>
      </c>
      <c r="G65" s="151">
        <f t="shared" si="0"/>
        <v>57000</v>
      </c>
    </row>
    <row r="66" spans="1:7" ht="12" customHeight="1" x14ac:dyDescent="0.25">
      <c r="A66" s="5"/>
      <c r="B66" s="158" t="s">
        <v>117</v>
      </c>
      <c r="C66" s="107"/>
      <c r="D66" s="106"/>
      <c r="E66" s="101"/>
      <c r="F66" s="107"/>
      <c r="G66" s="151"/>
    </row>
    <row r="67" spans="1:7" ht="12" customHeight="1" x14ac:dyDescent="0.25">
      <c r="A67" s="5"/>
      <c r="B67" s="108" t="s">
        <v>109</v>
      </c>
      <c r="C67" s="107" t="s">
        <v>63</v>
      </c>
      <c r="D67" s="106">
        <v>3</v>
      </c>
      <c r="E67" s="101" t="s">
        <v>92</v>
      </c>
      <c r="F67" s="107">
        <v>5285</v>
      </c>
      <c r="G67" s="151">
        <f t="shared" si="0"/>
        <v>15855</v>
      </c>
    </row>
    <row r="68" spans="1:7" ht="12" customHeight="1" x14ac:dyDescent="0.25">
      <c r="A68" s="5"/>
      <c r="B68" s="108" t="s">
        <v>110</v>
      </c>
      <c r="C68" s="107" t="s">
        <v>63</v>
      </c>
      <c r="D68" s="106">
        <v>3</v>
      </c>
      <c r="E68" s="101" t="s">
        <v>95</v>
      </c>
      <c r="F68" s="107">
        <v>4475</v>
      </c>
      <c r="G68" s="151">
        <f t="shared" si="0"/>
        <v>13425</v>
      </c>
    </row>
    <row r="69" spans="1:7" ht="12" customHeight="1" x14ac:dyDescent="0.25">
      <c r="A69" s="5"/>
      <c r="B69" s="108" t="s">
        <v>111</v>
      </c>
      <c r="C69" s="107" t="s">
        <v>63</v>
      </c>
      <c r="D69" s="106">
        <v>3</v>
      </c>
      <c r="E69" s="101" t="s">
        <v>92</v>
      </c>
      <c r="F69" s="107">
        <v>16910</v>
      </c>
      <c r="G69" s="151">
        <f t="shared" si="0"/>
        <v>50730</v>
      </c>
    </row>
    <row r="70" spans="1:7" ht="12" customHeight="1" x14ac:dyDescent="0.25">
      <c r="A70" s="5"/>
      <c r="B70" s="108" t="s">
        <v>114</v>
      </c>
      <c r="C70" s="107" t="s">
        <v>55</v>
      </c>
      <c r="D70" s="106">
        <v>7</v>
      </c>
      <c r="E70" s="101" t="s">
        <v>89</v>
      </c>
      <c r="F70" s="107">
        <v>7808</v>
      </c>
      <c r="G70" s="151">
        <f t="shared" si="0"/>
        <v>54656</v>
      </c>
    </row>
    <row r="71" spans="1:7" x14ac:dyDescent="0.25">
      <c r="A71" s="5"/>
      <c r="B71" s="116" t="s">
        <v>29</v>
      </c>
      <c r="C71" s="117"/>
      <c r="D71" s="117"/>
      <c r="E71" s="117"/>
      <c r="F71" s="117"/>
      <c r="G71" s="152">
        <f>SUM(G42:G70)</f>
        <v>4306032.5</v>
      </c>
    </row>
    <row r="72" spans="1:7" x14ac:dyDescent="0.25">
      <c r="A72" s="5"/>
      <c r="B72" s="79"/>
      <c r="C72" s="80"/>
      <c r="D72" s="80"/>
      <c r="E72" s="81"/>
      <c r="F72" s="82"/>
      <c r="G72" s="83"/>
    </row>
    <row r="73" spans="1:7" x14ac:dyDescent="0.25">
      <c r="A73" s="1"/>
      <c r="B73" s="59" t="s">
        <v>30</v>
      </c>
      <c r="C73" s="60"/>
      <c r="D73" s="61"/>
      <c r="E73" s="61"/>
      <c r="F73" s="62"/>
      <c r="G73" s="63"/>
    </row>
    <row r="74" spans="1:7" ht="27" x14ac:dyDescent="0.25">
      <c r="A74" s="3"/>
      <c r="B74" s="72" t="s">
        <v>31</v>
      </c>
      <c r="C74" s="77" t="s">
        <v>27</v>
      </c>
      <c r="D74" s="77" t="s">
        <v>28</v>
      </c>
      <c r="E74" s="72"/>
      <c r="F74" s="77" t="s">
        <v>18</v>
      </c>
      <c r="G74" s="72" t="s">
        <v>19</v>
      </c>
    </row>
    <row r="75" spans="1:7" ht="12" customHeight="1" x14ac:dyDescent="0.25">
      <c r="A75" s="5"/>
      <c r="B75" s="100" t="s">
        <v>79</v>
      </c>
      <c r="C75" s="141" t="s">
        <v>82</v>
      </c>
      <c r="D75" s="141">
        <v>1</v>
      </c>
      <c r="E75" s="142" t="s">
        <v>77</v>
      </c>
      <c r="F75" s="143">
        <v>33000</v>
      </c>
      <c r="G75" s="149">
        <f>D75*F75</f>
        <v>33000</v>
      </c>
    </row>
    <row r="76" spans="1:7" ht="12" customHeight="1" x14ac:dyDescent="0.25">
      <c r="A76" s="5"/>
      <c r="B76" s="100" t="s">
        <v>80</v>
      </c>
      <c r="C76" s="141" t="s">
        <v>82</v>
      </c>
      <c r="D76" s="141">
        <v>1</v>
      </c>
      <c r="E76" s="142" t="s">
        <v>77</v>
      </c>
      <c r="F76" s="143">
        <v>50000</v>
      </c>
      <c r="G76" s="149">
        <f>D76*F76</f>
        <v>50000</v>
      </c>
    </row>
    <row r="77" spans="1:7" ht="12" customHeight="1" x14ac:dyDescent="0.25">
      <c r="A77" s="5"/>
      <c r="B77" s="100" t="s">
        <v>123</v>
      </c>
      <c r="C77" s="141" t="s">
        <v>82</v>
      </c>
      <c r="D77" s="141">
        <v>1</v>
      </c>
      <c r="E77" s="142" t="s">
        <v>77</v>
      </c>
      <c r="F77" s="143">
        <v>160000</v>
      </c>
      <c r="G77" s="149">
        <f t="shared" ref="G77:G78" si="1">D77*F77</f>
        <v>160000</v>
      </c>
    </row>
    <row r="78" spans="1:7" ht="12" customHeight="1" x14ac:dyDescent="0.25">
      <c r="A78" s="5"/>
      <c r="B78" s="100" t="s">
        <v>124</v>
      </c>
      <c r="C78" s="141" t="s">
        <v>82</v>
      </c>
      <c r="D78" s="141">
        <v>1</v>
      </c>
      <c r="E78" s="142" t="s">
        <v>68</v>
      </c>
      <c r="F78" s="143">
        <v>400000</v>
      </c>
      <c r="G78" s="149">
        <f t="shared" si="1"/>
        <v>400000</v>
      </c>
    </row>
    <row r="79" spans="1:7" ht="12" customHeight="1" x14ac:dyDescent="0.25">
      <c r="A79" s="5"/>
      <c r="B79" s="100" t="s">
        <v>81</v>
      </c>
      <c r="C79" s="141" t="s">
        <v>55</v>
      </c>
      <c r="D79" s="143">
        <v>20000</v>
      </c>
      <c r="E79" s="142" t="s">
        <v>77</v>
      </c>
      <c r="F79" s="143">
        <v>350</v>
      </c>
      <c r="G79" s="149">
        <f>D79*F79</f>
        <v>7000000</v>
      </c>
    </row>
    <row r="80" spans="1:7" x14ac:dyDescent="0.25">
      <c r="A80" s="5"/>
      <c r="B80" s="144" t="s">
        <v>32</v>
      </c>
      <c r="C80" s="145"/>
      <c r="D80" s="145"/>
      <c r="E80" s="146"/>
      <c r="F80" s="147"/>
      <c r="G80" s="148">
        <f>SUM(G75:G79)</f>
        <v>7643000</v>
      </c>
    </row>
    <row r="81" spans="1:7" x14ac:dyDescent="0.25">
      <c r="A81" s="3"/>
      <c r="B81" s="84"/>
      <c r="C81" s="84"/>
      <c r="D81" s="84"/>
      <c r="E81" s="84"/>
      <c r="F81" s="85"/>
      <c r="G81" s="86"/>
    </row>
    <row r="82" spans="1:7" x14ac:dyDescent="0.25">
      <c r="A82" s="1"/>
      <c r="B82" s="87" t="s">
        <v>33</v>
      </c>
      <c r="C82" s="88"/>
      <c r="D82" s="88"/>
      <c r="E82" s="88"/>
      <c r="F82" s="88"/>
      <c r="G82" s="89">
        <f>G25+G30+G37+G71+G80</f>
        <v>20459032.5</v>
      </c>
    </row>
    <row r="83" spans="1:7" x14ac:dyDescent="0.25">
      <c r="A83" s="5"/>
      <c r="B83" s="90" t="s">
        <v>34</v>
      </c>
      <c r="C83" s="91"/>
      <c r="D83" s="91"/>
      <c r="E83" s="91"/>
      <c r="F83" s="91"/>
      <c r="G83" s="92">
        <f>G82*0.05</f>
        <v>1022951.625</v>
      </c>
    </row>
    <row r="84" spans="1:7" x14ac:dyDescent="0.25">
      <c r="A84" s="5"/>
      <c r="B84" s="93" t="s">
        <v>35</v>
      </c>
      <c r="C84" s="94"/>
      <c r="D84" s="94"/>
      <c r="E84" s="94"/>
      <c r="F84" s="94"/>
      <c r="G84" s="95">
        <f>G83+G82</f>
        <v>21481984.125</v>
      </c>
    </row>
    <row r="85" spans="1:7" x14ac:dyDescent="0.25">
      <c r="A85" s="5"/>
      <c r="B85" s="90" t="s">
        <v>36</v>
      </c>
      <c r="C85" s="91"/>
      <c r="D85" s="91"/>
      <c r="E85" s="91"/>
      <c r="F85" s="91"/>
      <c r="G85" s="92">
        <f>G12</f>
        <v>27000000</v>
      </c>
    </row>
    <row r="86" spans="1:7" x14ac:dyDescent="0.25">
      <c r="A86" s="5"/>
      <c r="B86" s="96" t="s">
        <v>37</v>
      </c>
      <c r="C86" s="97"/>
      <c r="D86" s="97"/>
      <c r="E86" s="97"/>
      <c r="F86" s="97"/>
      <c r="G86" s="98">
        <f>G85-G84</f>
        <v>5518015.875</v>
      </c>
    </row>
    <row r="87" spans="1:7" x14ac:dyDescent="0.25">
      <c r="A87" s="5"/>
      <c r="B87" s="18" t="s">
        <v>52</v>
      </c>
      <c r="C87" s="19"/>
      <c r="D87" s="19"/>
      <c r="E87" s="19"/>
      <c r="F87" s="19"/>
      <c r="G87" s="20"/>
    </row>
    <row r="88" spans="1:7" ht="15.75" thickBot="1" x14ac:dyDescent="0.3">
      <c r="A88" s="5"/>
      <c r="B88" s="21"/>
      <c r="C88" s="19"/>
      <c r="D88" s="19"/>
      <c r="E88" s="19"/>
      <c r="F88" s="19"/>
      <c r="G88" s="20"/>
    </row>
    <row r="89" spans="1:7" x14ac:dyDescent="0.25">
      <c r="A89" s="5"/>
      <c r="B89" s="22" t="s">
        <v>53</v>
      </c>
      <c r="C89" s="23"/>
      <c r="D89" s="23"/>
      <c r="E89" s="23"/>
      <c r="F89" s="24"/>
      <c r="G89" s="20"/>
    </row>
    <row r="90" spans="1:7" x14ac:dyDescent="0.25">
      <c r="A90" s="5"/>
      <c r="B90" s="25" t="s">
        <v>38</v>
      </c>
      <c r="C90" s="26"/>
      <c r="D90" s="26"/>
      <c r="E90" s="26"/>
      <c r="F90" s="27"/>
      <c r="G90" s="20"/>
    </row>
    <row r="91" spans="1:7" x14ac:dyDescent="0.25">
      <c r="A91" s="5"/>
      <c r="B91" s="25" t="s">
        <v>39</v>
      </c>
      <c r="C91" s="26"/>
      <c r="D91" s="26"/>
      <c r="E91" s="26"/>
      <c r="F91" s="27"/>
      <c r="G91" s="20"/>
    </row>
    <row r="92" spans="1:7" x14ac:dyDescent="0.25">
      <c r="A92" s="5"/>
      <c r="B92" s="25" t="s">
        <v>40</v>
      </c>
      <c r="C92" s="26"/>
      <c r="D92" s="26"/>
      <c r="E92" s="26"/>
      <c r="F92" s="27"/>
      <c r="G92" s="20"/>
    </row>
    <row r="93" spans="1:7" x14ac:dyDescent="0.25">
      <c r="A93" s="5"/>
      <c r="B93" s="25" t="s">
        <v>41</v>
      </c>
      <c r="C93" s="26"/>
      <c r="D93" s="26"/>
      <c r="E93" s="26"/>
      <c r="F93" s="27"/>
      <c r="G93" s="20"/>
    </row>
    <row r="94" spans="1:7" x14ac:dyDescent="0.25">
      <c r="A94" s="5"/>
      <c r="B94" s="25" t="s">
        <v>42</v>
      </c>
      <c r="C94" s="26"/>
      <c r="D94" s="26"/>
      <c r="E94" s="26"/>
      <c r="F94" s="27"/>
      <c r="G94" s="20"/>
    </row>
    <row r="95" spans="1:7" ht="15.75" thickBot="1" x14ac:dyDescent="0.3">
      <c r="A95" s="5"/>
      <c r="B95" s="28" t="s">
        <v>43</v>
      </c>
      <c r="C95" s="29"/>
      <c r="D95" s="29"/>
      <c r="E95" s="29"/>
      <c r="F95" s="30"/>
      <c r="G95" s="20"/>
    </row>
    <row r="96" spans="1:7" x14ac:dyDescent="0.25">
      <c r="A96" s="5"/>
      <c r="B96" s="21"/>
      <c r="C96" s="26"/>
      <c r="D96" s="26"/>
      <c r="E96" s="26"/>
      <c r="F96" s="26"/>
      <c r="G96" s="20"/>
    </row>
    <row r="97" spans="1:7" ht="15.75" thickBot="1" x14ac:dyDescent="0.3">
      <c r="A97" s="5"/>
      <c r="B97" s="171" t="s">
        <v>44</v>
      </c>
      <c r="C97" s="172"/>
      <c r="D97" s="31"/>
      <c r="E97" s="32"/>
      <c r="F97" s="32"/>
      <c r="G97" s="20"/>
    </row>
    <row r="98" spans="1:7" x14ac:dyDescent="0.25">
      <c r="A98" s="5"/>
      <c r="B98" s="33" t="s">
        <v>31</v>
      </c>
      <c r="C98" s="34" t="s">
        <v>56</v>
      </c>
      <c r="D98" s="35" t="s">
        <v>45</v>
      </c>
      <c r="E98" s="32"/>
      <c r="F98" s="32"/>
      <c r="G98" s="20"/>
    </row>
    <row r="99" spans="1:7" x14ac:dyDescent="0.25">
      <c r="A99" s="5"/>
      <c r="B99" s="36" t="s">
        <v>46</v>
      </c>
      <c r="C99" s="37">
        <f>G25</f>
        <v>8150000</v>
      </c>
      <c r="D99" s="38">
        <f>(C99/C105)</f>
        <v>0.37938767446137844</v>
      </c>
      <c r="E99" s="32"/>
      <c r="F99" s="32"/>
      <c r="G99" s="20"/>
    </row>
    <row r="100" spans="1:7" x14ac:dyDescent="0.25">
      <c r="A100" s="5"/>
      <c r="B100" s="36" t="s">
        <v>47</v>
      </c>
      <c r="C100" s="37">
        <f>G30</f>
        <v>0</v>
      </c>
      <c r="D100" s="38">
        <v>0</v>
      </c>
      <c r="E100" s="32"/>
      <c r="F100" s="32"/>
      <c r="G100" s="20"/>
    </row>
    <row r="101" spans="1:7" x14ac:dyDescent="0.25">
      <c r="A101" s="5"/>
      <c r="B101" s="36" t="s">
        <v>48</v>
      </c>
      <c r="C101" s="37">
        <f>G37</f>
        <v>360000</v>
      </c>
      <c r="D101" s="38">
        <f>(C101/C105)</f>
        <v>1.6758228565165182E-2</v>
      </c>
      <c r="E101" s="32"/>
      <c r="F101" s="32"/>
      <c r="G101" s="20"/>
    </row>
    <row r="102" spans="1:7" x14ac:dyDescent="0.25">
      <c r="A102" s="5"/>
      <c r="B102" s="36" t="s">
        <v>26</v>
      </c>
      <c r="C102" s="37">
        <f>G71</f>
        <v>4306032.5</v>
      </c>
      <c r="D102" s="38">
        <f>(C102/C105)</f>
        <v>0.20044854678897125</v>
      </c>
      <c r="E102" s="32"/>
      <c r="F102" s="32"/>
      <c r="G102" s="20"/>
    </row>
    <row r="103" spans="1:7" x14ac:dyDescent="0.25">
      <c r="A103" s="5"/>
      <c r="B103" s="36" t="s">
        <v>49</v>
      </c>
      <c r="C103" s="39">
        <f>G80</f>
        <v>7643000</v>
      </c>
      <c r="D103" s="38">
        <f>(C103/C105)</f>
        <v>0.35578650256543748</v>
      </c>
      <c r="E103" s="40"/>
      <c r="F103" s="40"/>
      <c r="G103" s="20"/>
    </row>
    <row r="104" spans="1:7" x14ac:dyDescent="0.25">
      <c r="A104" s="5"/>
      <c r="B104" s="36" t="s">
        <v>50</v>
      </c>
      <c r="C104" s="39">
        <f>G83</f>
        <v>1022951.625</v>
      </c>
      <c r="D104" s="38">
        <f>(C104/C105)</f>
        <v>4.7619047619047616E-2</v>
      </c>
      <c r="E104" s="40"/>
      <c r="F104" s="40"/>
      <c r="G104" s="20"/>
    </row>
    <row r="105" spans="1:7" ht="15.75" thickBot="1" x14ac:dyDescent="0.3">
      <c r="A105" s="5"/>
      <c r="B105" s="41" t="s">
        <v>57</v>
      </c>
      <c r="C105" s="42">
        <f>SUM(C99:C104)</f>
        <v>21481984.125</v>
      </c>
      <c r="D105" s="43">
        <f>SUM(D99:D104)</f>
        <v>1</v>
      </c>
      <c r="E105" s="40"/>
      <c r="F105" s="40"/>
      <c r="G105" s="20"/>
    </row>
    <row r="106" spans="1:7" x14ac:dyDescent="0.25">
      <c r="A106" s="5"/>
      <c r="B106" s="21"/>
      <c r="C106" s="19"/>
      <c r="D106" s="19"/>
      <c r="E106" s="19"/>
      <c r="F106" s="19"/>
      <c r="G106" s="20"/>
    </row>
    <row r="107" spans="1:7" ht="15.75" thickBot="1" x14ac:dyDescent="0.3">
      <c r="A107" s="5"/>
      <c r="B107" s="7"/>
      <c r="C107" s="19"/>
      <c r="D107" s="19"/>
      <c r="E107" s="19"/>
      <c r="F107" s="19"/>
      <c r="G107" s="20"/>
    </row>
    <row r="108" spans="1:7" ht="15.75" thickBot="1" x14ac:dyDescent="0.3">
      <c r="A108" s="5"/>
      <c r="B108" s="173" t="s">
        <v>58</v>
      </c>
      <c r="C108" s="174"/>
      <c r="D108" s="174"/>
      <c r="E108" s="175"/>
      <c r="F108" s="40"/>
      <c r="G108" s="20"/>
    </row>
    <row r="109" spans="1:7" x14ac:dyDescent="0.25">
      <c r="A109" s="5"/>
      <c r="B109" s="44" t="s">
        <v>59</v>
      </c>
      <c r="C109" s="45">
        <v>17000</v>
      </c>
      <c r="D109" s="45">
        <v>18000</v>
      </c>
      <c r="E109" s="45">
        <v>19000</v>
      </c>
      <c r="F109" s="46"/>
      <c r="G109" s="47"/>
    </row>
    <row r="110" spans="1:7" ht="15.75" thickBot="1" x14ac:dyDescent="0.3">
      <c r="A110" s="5"/>
      <c r="B110" s="41" t="s">
        <v>60</v>
      </c>
      <c r="C110" s="42">
        <f>(G84/C109)</f>
        <v>1263.646125</v>
      </c>
      <c r="D110" s="42">
        <f>(G84/D109)</f>
        <v>1193.4435625000001</v>
      </c>
      <c r="E110" s="48">
        <f>(G84/E109)</f>
        <v>1130.6307434210526</v>
      </c>
      <c r="F110" s="46"/>
      <c r="G110" s="47">
        <v>0</v>
      </c>
    </row>
    <row r="111" spans="1:7" x14ac:dyDescent="0.25">
      <c r="A111" s="5"/>
      <c r="B111" s="18" t="s">
        <v>51</v>
      </c>
      <c r="C111" s="26"/>
      <c r="D111" s="26"/>
      <c r="E111" s="26"/>
      <c r="F111" s="26"/>
      <c r="G111" s="49"/>
    </row>
  </sheetData>
  <mergeCells count="9">
    <mergeCell ref="B17:G17"/>
    <mergeCell ref="B97:C97"/>
    <mergeCell ref="B108:E10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2023-04-27T19:48:28Z</dcterms:modified>
</cp:coreProperties>
</file>