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5200" windowHeight="11385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G68" i="1"/>
  <c r="G63" i="1"/>
  <c r="G56" i="1"/>
  <c r="G51" i="1"/>
  <c r="G55" i="1"/>
  <c r="G54" i="1"/>
  <c r="G53" i="1"/>
  <c r="G50" i="1"/>
  <c r="G49" i="1"/>
  <c r="G48" i="1"/>
  <c r="G47" i="1"/>
  <c r="G46" i="1"/>
  <c r="G45" i="1"/>
  <c r="G67" i="1"/>
  <c r="G66" i="1"/>
  <c r="G64" i="1"/>
  <c r="G62" i="1"/>
  <c r="G61" i="1"/>
  <c r="G60" i="1"/>
  <c r="G59" i="1"/>
  <c r="G58" i="1"/>
  <c r="G57" i="1"/>
  <c r="G29" i="1"/>
  <c r="G12" i="1"/>
  <c r="G75" i="1" l="1"/>
  <c r="G23" i="1"/>
  <c r="G22" i="1"/>
  <c r="G79" i="1"/>
  <c r="G81" i="1"/>
  <c r="G82" i="1"/>
  <c r="G73" i="1"/>
  <c r="G74" i="1"/>
  <c r="G70" i="1"/>
  <c r="G69" i="1"/>
  <c r="G21" i="1"/>
  <c r="G25" i="1" l="1"/>
  <c r="G24" i="1"/>
  <c r="G27" i="1"/>
  <c r="G26" i="1"/>
  <c r="G28" i="1"/>
  <c r="G72" i="1"/>
  <c r="G30" i="1" l="1"/>
  <c r="G40" i="1"/>
  <c r="G83" i="1" l="1"/>
  <c r="G84" i="1" s="1"/>
  <c r="G89" i="1" l="1"/>
  <c r="C107" i="1"/>
  <c r="C106" i="1" l="1"/>
  <c r="C105" i="1"/>
  <c r="C103" i="1"/>
  <c r="G35" i="1" l="1"/>
  <c r="G86" i="1" s="1"/>
  <c r="G87" i="1" l="1"/>
  <c r="G88" i="1" l="1"/>
  <c r="G90" i="1" s="1"/>
  <c r="C108" i="1"/>
  <c r="C114" i="1" l="1"/>
  <c r="C109" i="1"/>
  <c r="D108" i="1" s="1"/>
  <c r="D114" i="1"/>
  <c r="E114" i="1"/>
  <c r="D106" i="1" l="1"/>
  <c r="D103" i="1"/>
  <c r="D105" i="1"/>
  <c r="D107" i="1"/>
  <c r="D109" i="1" l="1"/>
</calcChain>
</file>

<file path=xl/sharedStrings.xml><?xml version="1.0" encoding="utf-8"?>
<sst xmlns="http://schemas.openxmlformats.org/spreadsheetml/2006/main" count="217" uniqueCount="150">
  <si>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</si>
  <si>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</si>
  <si>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</si>
  <si>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</si>
  <si>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</si>
  <si>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</si>
  <si>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</si>
  <si>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</si>
  <si>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</si>
  <si>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</si>
  <si>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</si>
  <si>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</si>
  <si>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</si>
  <si>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</si>
  <si>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</si>
  <si>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</si>
  <si>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</si>
  <si>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</si>
  <si>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</si>
  <si>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</si>
  <si>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</si>
  <si>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</si>
  <si>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</si>
  <si>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</si>
  <si>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</si>
  <si>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</si>
  <si>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</si>
  <si>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</si>
  <si>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</si>
  <si>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</si>
  <si>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</si>
  <si>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</si>
  <si>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</si>
  <si>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</si>
  <si>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</si>
  <si>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</si>
  <si>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</si>
  <si>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</si>
  <si>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</si>
  <si>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</si>
  <si>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</si>
  <si>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</si>
  <si>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</si>
  <si>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</si>
  <si>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</si>
  <si>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</si>
  <si>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</si>
  <si>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</si>
  <si>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</si>
  <si>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</si>
  <si>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</si>
  <si>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</si>
  <si>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</si>
  <si>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</si>
  <si>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</si>
  <si>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</si>
  <si>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Medio</t>
  </si>
  <si>
    <t>Lib. B. O'Higgins</t>
  </si>
  <si>
    <t>2.  Precio de Insumos corresponde a  precios  colocados en el predio</t>
  </si>
  <si>
    <t>ESCENARIOS COSTO UNITARIO  ($/kg de miel)</t>
  </si>
  <si>
    <t>Costo unitario ($/kg) (*)</t>
  </si>
  <si>
    <t>ARANDANO</t>
  </si>
  <si>
    <t>O´Neal, Duke</t>
  </si>
  <si>
    <t>San Fernando</t>
  </si>
  <si>
    <t>Todas</t>
  </si>
  <si>
    <t xml:space="preserve">Exportación </t>
  </si>
  <si>
    <t>nov-dic</t>
  </si>
  <si>
    <t>Heladas, sequía</t>
  </si>
  <si>
    <t>nov-dic 2023</t>
  </si>
  <si>
    <t>RENDIMIENTO (kg/há)</t>
  </si>
  <si>
    <t>PRECIO ESPERADO ($/kg)</t>
  </si>
  <si>
    <t>COSTOS DIRECTOS DE PRODUCCIÓN POR HECTÁREA (INCLUYE IVA)</t>
  </si>
  <si>
    <t>Aplicaciones de Nitrate balancer</t>
  </si>
  <si>
    <t>JM</t>
  </si>
  <si>
    <t>Abr-May</t>
  </si>
  <si>
    <t>Aplicación de Cobre</t>
  </si>
  <si>
    <t>May-Jun-Jul</t>
  </si>
  <si>
    <t>Poda</t>
  </si>
  <si>
    <t>Jun-Jul</t>
  </si>
  <si>
    <t>triturado poda</t>
  </si>
  <si>
    <t>invierno</t>
  </si>
  <si>
    <t>Aplicación de Herbicidas</t>
  </si>
  <si>
    <t>Mayo-Mar</t>
  </si>
  <si>
    <t>Aplicación de insecticidas</t>
  </si>
  <si>
    <t>Ago-Mar</t>
  </si>
  <si>
    <t>Aplicación de Fungicidas</t>
  </si>
  <si>
    <t>Recolección de Fruta</t>
  </si>
  <si>
    <t>Noviembre-Diciembre</t>
  </si>
  <si>
    <t>Acarreo</t>
  </si>
  <si>
    <t>FERTILIZANTES</t>
  </si>
  <si>
    <t>Urea</t>
  </si>
  <si>
    <t>Septiembre-Marzo</t>
  </si>
  <si>
    <t>Sulfato de amonio</t>
  </si>
  <si>
    <t>Fosfato monoamónico</t>
  </si>
  <si>
    <t>Nitrato de potasio</t>
  </si>
  <si>
    <t>Sulfato de magnesio</t>
  </si>
  <si>
    <t>Acido fosfórico</t>
  </si>
  <si>
    <t>Nitrato de calcio</t>
  </si>
  <si>
    <t>FUNGICIDAS</t>
  </si>
  <si>
    <t>Pasta poda</t>
  </si>
  <si>
    <t>galon</t>
  </si>
  <si>
    <t>Captan WP</t>
  </si>
  <si>
    <t>Septiembre-Octubre</t>
  </si>
  <si>
    <t>Cuprodul WG</t>
  </si>
  <si>
    <t>Junio-  Julio</t>
  </si>
  <si>
    <t>Switch</t>
  </si>
  <si>
    <t>kgs</t>
  </si>
  <si>
    <t>Octubre-Noviembre</t>
  </si>
  <si>
    <t>Bellis</t>
  </si>
  <si>
    <t>COMET</t>
  </si>
  <si>
    <t>LT</t>
  </si>
  <si>
    <t>Teldor 50 WP</t>
  </si>
  <si>
    <t>Septiembre</t>
  </si>
  <si>
    <t>BIOESTIMULANTES</t>
  </si>
  <si>
    <t>Nitrate Balancer</t>
  </si>
  <si>
    <t>lt</t>
  </si>
  <si>
    <t>Abril-Mayo</t>
  </si>
  <si>
    <t>Stimplex</t>
  </si>
  <si>
    <t>kelpak</t>
  </si>
  <si>
    <t>Agosto-Octubre</t>
  </si>
  <si>
    <t>Frutaliv</t>
  </si>
  <si>
    <t>Septoiembre-Marzo</t>
  </si>
  <si>
    <t>HERBICIDAS</t>
  </si>
  <si>
    <t>Glifosato</t>
  </si>
  <si>
    <t>Mayo-Octubre</t>
  </si>
  <si>
    <t>Pendimetalin 33 EC</t>
  </si>
  <si>
    <t>julio</t>
  </si>
  <si>
    <t>Goal 2EC</t>
  </si>
  <si>
    <t>Julio</t>
  </si>
  <si>
    <t>PARAQUAT DICHLORIDE 27,6 % SL</t>
  </si>
  <si>
    <t>septiembre-marzo</t>
  </si>
  <si>
    <t>Centurion super</t>
  </si>
  <si>
    <t>Junio-Octubre</t>
  </si>
  <si>
    <t>INSECTICIDAS</t>
  </si>
  <si>
    <t>Delegate</t>
  </si>
  <si>
    <t>300 gr</t>
  </si>
  <si>
    <t>octubre</t>
  </si>
  <si>
    <t>Intrepid SC</t>
  </si>
  <si>
    <t>Diciembre</t>
  </si>
  <si>
    <t>Punto 70 WP</t>
  </si>
  <si>
    <t>anual</t>
  </si>
  <si>
    <t>Energía eléctrica</t>
  </si>
  <si>
    <t>kwh</t>
  </si>
  <si>
    <t>Servicios básico exigido BPA</t>
  </si>
  <si>
    <t>ha</t>
  </si>
  <si>
    <t>Arriendo baños</t>
  </si>
  <si>
    <t>Fletes</t>
  </si>
  <si>
    <t>Certificacion BPA</t>
  </si>
  <si>
    <t>unidad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</si>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</sst>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 * #,##0.0_ ;_ * \-#,##0.0_ ;_ * &quot;-&quot;??_ ;_ @_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7">
    <xf numFmtId="0" fontId="0" fillId="0" borderId="0" applyNumberFormat="0" applyFill="0" applyBorder="0" applyProtection="0"/>
    <xf numFmtId="166" fontId="18" fillId="0" borderId="16" applyFont="0" applyFill="0" applyBorder="0" applyAlignment="0" applyProtection="0"/>
    <xf numFmtId="166" fontId="17" fillId="0" borderId="16" applyFont="0" applyFill="0" applyBorder="0" applyAlignment="0" applyProtection="0"/>
    <xf numFmtId="41" fontId="23" fillId="0" borderId="0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0" fontId="1" fillId="0" borderId="16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  <xf numFmtId="3" fontId="3" fillId="2" borderId="14" xfId="0" applyNumberFormat="1" applyFont="1" applyFill="1" applyBorder="1" applyAlignment="1"/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/>
    </xf>
    <xf numFmtId="0" fontId="2" fillId="5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13" fillId="7" borderId="16" xfId="0" applyFont="1" applyFill="1" applyBorder="1" applyAlignment="1"/>
    <xf numFmtId="49" fontId="11" fillId="8" borderId="17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0" fontId="11" fillId="2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0" fontId="8" fillId="7" borderId="15" xfId="0" applyFont="1" applyFill="1" applyBorder="1" applyAlignment="1">
      <alignment vertical="center"/>
    </xf>
    <xf numFmtId="0" fontId="8" fillId="7" borderId="16" xfId="0" applyFont="1" applyFill="1" applyBorder="1" applyAlignment="1">
      <alignment vertical="center"/>
    </xf>
    <xf numFmtId="164" fontId="2" fillId="2" borderId="16" xfId="0" applyNumberFormat="1" applyFont="1" applyFill="1" applyBorder="1" applyAlignment="1">
      <alignment vertical="center"/>
    </xf>
    <xf numFmtId="164" fontId="15" fillId="2" borderId="16" xfId="0" applyNumberFormat="1" applyFont="1" applyFill="1" applyBorder="1" applyAlignment="1">
      <alignment vertical="center"/>
    </xf>
    <xf numFmtId="0" fontId="13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3" fillId="2" borderId="19" xfId="0" applyFont="1" applyFill="1" applyBorder="1" applyAlignment="1"/>
    <xf numFmtId="3" fontId="3" fillId="2" borderId="19" xfId="0" applyNumberFormat="1" applyFont="1" applyFill="1" applyBorder="1" applyAlignment="1"/>
    <xf numFmtId="49" fontId="2" fillId="5" borderId="20" xfId="0" applyNumberFormat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64" fontId="2" fillId="5" borderId="22" xfId="0" applyNumberFormat="1" applyFont="1" applyFill="1" applyBorder="1" applyAlignment="1">
      <alignment vertical="center"/>
    </xf>
    <xf numFmtId="49" fontId="2" fillId="3" borderId="23" xfId="0" applyNumberFormat="1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vertical="center"/>
    </xf>
    <xf numFmtId="49" fontId="2" fillId="5" borderId="23" xfId="0" applyNumberFormat="1" applyFont="1" applyFill="1" applyBorder="1" applyAlignment="1">
      <alignment vertical="center"/>
    </xf>
    <xf numFmtId="164" fontId="2" fillId="5" borderId="24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164" fontId="2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49" fontId="11" fillId="8" borderId="28" xfId="0" applyNumberFormat="1" applyFont="1" applyFill="1" applyBorder="1" applyAlignment="1">
      <alignment vertical="center"/>
    </xf>
    <xf numFmtId="49" fontId="13" fillId="8" borderId="29" xfId="0" applyNumberFormat="1" applyFont="1" applyFill="1" applyBorder="1" applyAlignment="1"/>
    <xf numFmtId="49" fontId="11" fillId="2" borderId="30" xfId="0" applyNumberFormat="1" applyFont="1" applyFill="1" applyBorder="1" applyAlignment="1">
      <alignment vertical="center"/>
    </xf>
    <xf numFmtId="9" fontId="13" fillId="2" borderId="31" xfId="0" applyNumberFormat="1" applyFont="1" applyFill="1" applyBorder="1" applyAlignment="1"/>
    <xf numFmtId="49" fontId="11" fillId="8" borderId="32" xfId="0" applyNumberFormat="1" applyFont="1" applyFill="1" applyBorder="1" applyAlignment="1">
      <alignment vertical="center"/>
    </xf>
    <xf numFmtId="165" fontId="11" fillId="8" borderId="33" xfId="0" applyNumberFormat="1" applyFont="1" applyFill="1" applyBorder="1" applyAlignment="1">
      <alignment vertical="center"/>
    </xf>
    <xf numFmtId="9" fontId="11" fillId="8" borderId="34" xfId="0" applyNumberFormat="1" applyFont="1" applyFill="1" applyBorder="1" applyAlignment="1">
      <alignment vertical="center"/>
    </xf>
    <xf numFmtId="0" fontId="13" fillId="9" borderId="37" xfId="0" applyFont="1" applyFill="1" applyBorder="1" applyAlignment="1"/>
    <xf numFmtId="0" fontId="13" fillId="2" borderId="16" xfId="0" applyFont="1" applyFill="1" applyBorder="1" applyAlignment="1">
      <alignment vertical="center"/>
    </xf>
    <xf numFmtId="49" fontId="13" fillId="2" borderId="16" xfId="0" applyNumberFormat="1" applyFont="1" applyFill="1" applyBorder="1" applyAlignment="1">
      <alignment vertical="center"/>
    </xf>
    <xf numFmtId="49" fontId="11" fillId="2" borderId="38" xfId="0" applyNumberFormat="1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1" fillId="7" borderId="16" xfId="0" applyFont="1" applyFill="1" applyBorder="1" applyAlignment="1">
      <alignment vertical="center"/>
    </xf>
    <xf numFmtId="0" fontId="8" fillId="9" borderId="15" xfId="0" applyFont="1" applyFill="1" applyBorder="1" applyAlignment="1">
      <alignment vertical="center"/>
    </xf>
    <xf numFmtId="49" fontId="16" fillId="9" borderId="16" xfId="0" applyNumberFormat="1" applyFont="1" applyFill="1" applyBorder="1" applyAlignment="1">
      <alignment vertical="center"/>
    </xf>
    <xf numFmtId="0" fontId="8" fillId="9" borderId="16" xfId="0" applyFont="1" applyFill="1" applyBorder="1" applyAlignment="1">
      <alignment vertical="center"/>
    </xf>
    <xf numFmtId="0" fontId="8" fillId="9" borderId="46" xfId="0" applyFont="1" applyFill="1" applyBorder="1" applyAlignment="1">
      <alignment vertical="center"/>
    </xf>
    <xf numFmtId="49" fontId="11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6" fillId="3" borderId="51" xfId="0" applyNumberFormat="1" applyFont="1" applyFill="1" applyBorder="1" applyAlignment="1">
      <alignment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vertical="center"/>
    </xf>
    <xf numFmtId="3" fontId="6" fillId="3" borderId="51" xfId="0" applyNumberFormat="1" applyFont="1" applyFill="1" applyBorder="1" applyAlignment="1">
      <alignment vertical="center"/>
    </xf>
    <xf numFmtId="165" fontId="11" fillId="8" borderId="33" xfId="0" applyNumberFormat="1" applyFont="1" applyFill="1" applyBorder="1" applyAlignment="1">
      <alignment horizontal="center" vertical="center"/>
    </xf>
    <xf numFmtId="165" fontId="11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9" fillId="3" borderId="52" xfId="0" applyNumberFormat="1" applyFont="1" applyFill="1" applyBorder="1" applyAlignment="1">
      <alignment vertical="center" wrapText="1"/>
    </xf>
    <xf numFmtId="0" fontId="4" fillId="2" borderId="6" xfId="0" applyFont="1" applyFill="1" applyBorder="1"/>
    <xf numFmtId="0" fontId="0" fillId="0" borderId="0" xfId="0" applyNumberFormat="1"/>
    <xf numFmtId="0" fontId="0" fillId="0" borderId="0" xfId="0"/>
    <xf numFmtId="49" fontId="4" fillId="2" borderId="52" xfId="0" applyNumberFormat="1" applyFont="1" applyFill="1" applyBorder="1" applyAlignment="1">
      <alignment vertical="center" wrapText="1"/>
    </xf>
    <xf numFmtId="0" fontId="3" fillId="2" borderId="55" xfId="0" applyFont="1" applyFill="1" applyBorder="1" applyAlignment="1">
      <alignment wrapText="1"/>
    </xf>
    <xf numFmtId="0" fontId="3" fillId="2" borderId="7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49" fontId="19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9" fillId="3" borderId="11" xfId="0" applyNumberFormat="1" applyFont="1" applyFill="1" applyBorder="1" applyAlignment="1">
      <alignment horizontal="center" vertical="center"/>
    </xf>
    <xf numFmtId="49" fontId="19" fillId="3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3" fillId="2" borderId="39" xfId="0" applyFont="1" applyFill="1" applyBorder="1"/>
    <xf numFmtId="164" fontId="8" fillId="2" borderId="40" xfId="0" applyNumberFormat="1" applyFont="1" applyFill="1" applyBorder="1" applyAlignment="1">
      <alignment vertical="center"/>
    </xf>
    <xf numFmtId="0" fontId="22" fillId="0" borderId="0" xfId="0" applyFont="1"/>
    <xf numFmtId="0" fontId="13" fillId="2" borderId="0" xfId="0" applyFont="1" applyFill="1"/>
    <xf numFmtId="164" fontId="8" fillId="2" borderId="42" xfId="0" applyNumberFormat="1" applyFont="1" applyFill="1" applyBorder="1" applyAlignment="1">
      <alignment vertical="center"/>
    </xf>
    <xf numFmtId="0" fontId="13" fillId="2" borderId="44" xfId="0" applyFont="1" applyFill="1" applyBorder="1"/>
    <xf numFmtId="164" fontId="8" fillId="2" borderId="45" xfId="0" applyNumberFormat="1" applyFont="1" applyFill="1" applyBorder="1" applyAlignment="1">
      <alignment vertical="center"/>
    </xf>
    <xf numFmtId="0" fontId="13" fillId="0" borderId="0" xfId="0" applyNumberFormat="1" applyFont="1" applyAlignment="1"/>
    <xf numFmtId="164" fontId="8" fillId="2" borderId="16" xfId="0" applyNumberFormat="1" applyFont="1" applyFill="1" applyBorder="1" applyAlignment="1">
      <alignment vertical="center"/>
    </xf>
    <xf numFmtId="0" fontId="13" fillId="0" borderId="0" xfId="0" applyFont="1" applyAlignment="1"/>
    <xf numFmtId="0" fontId="0" fillId="0" borderId="4" xfId="0" applyFill="1" applyBorder="1"/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0" fillId="0" borderId="11" xfId="0" applyFont="1" applyFill="1" applyBorder="1" applyAlignment="1">
      <alignment vertical="center"/>
    </xf>
    <xf numFmtId="0" fontId="24" fillId="0" borderId="53" xfId="0" applyFont="1" applyBorder="1" applyAlignment="1">
      <alignment horizontal="right"/>
    </xf>
    <xf numFmtId="49" fontId="4" fillId="2" borderId="53" xfId="0" applyNumberFormat="1" applyFont="1" applyFill="1" applyBorder="1" applyAlignment="1">
      <alignment horizontal="right"/>
    </xf>
    <xf numFmtId="49" fontId="4" fillId="2" borderId="53" xfId="0" applyNumberFormat="1" applyFont="1" applyFill="1" applyBorder="1" applyAlignment="1">
      <alignment horizontal="right" wrapText="1"/>
    </xf>
    <xf numFmtId="0" fontId="24" fillId="0" borderId="53" xfId="0" applyFont="1" applyBorder="1" applyAlignment="1">
      <alignment horizontal="right" wrapText="1"/>
    </xf>
    <xf numFmtId="14" fontId="4" fillId="2" borderId="53" xfId="0" applyNumberFormat="1" applyFont="1" applyFill="1" applyBorder="1" applyAlignment="1">
      <alignment horizontal="right"/>
    </xf>
    <xf numFmtId="3" fontId="4" fillId="2" borderId="53" xfId="0" applyNumberFormat="1" applyFont="1" applyFill="1" applyBorder="1"/>
    <xf numFmtId="3" fontId="4" fillId="2" borderId="53" xfId="0" applyNumberFormat="1" applyFont="1" applyFill="1" applyBorder="1" applyAlignment="1">
      <alignment horizontal="right" wrapText="1"/>
    </xf>
    <xf numFmtId="167" fontId="4" fillId="2" borderId="53" xfId="0" applyNumberFormat="1" applyFont="1" applyFill="1" applyBorder="1"/>
    <xf numFmtId="41" fontId="11" fillId="8" borderId="48" xfId="3" applyFont="1" applyFill="1" applyBorder="1" applyAlignment="1">
      <alignment vertical="center"/>
    </xf>
    <xf numFmtId="41" fontId="11" fillId="8" borderId="49" xfId="3" applyFont="1" applyFill="1" applyBorder="1" applyAlignment="1">
      <alignment vertical="center"/>
    </xf>
    <xf numFmtId="49" fontId="16" fillId="9" borderId="35" xfId="0" applyNumberFormat="1" applyFont="1" applyFill="1" applyBorder="1" applyAlignment="1">
      <alignment vertical="center"/>
    </xf>
    <xf numFmtId="0" fontId="11" fillId="9" borderId="3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4" fillId="2" borderId="50" xfId="0" applyNumberFormat="1" applyFont="1" applyFill="1" applyBorder="1" applyAlignment="1">
      <alignment horizontal="left"/>
    </xf>
    <xf numFmtId="49" fontId="4" fillId="2" borderId="54" xfId="0" applyNumberFormat="1" applyFont="1" applyFill="1" applyBorder="1" applyAlignment="1">
      <alignment horizontal="left"/>
    </xf>
  </cellXfs>
  <cellStyles count="7">
    <cellStyle name="Millares [0]" xfId="3" builtinId="6"/>
    <cellStyle name="Millares 3" xfId="2"/>
    <cellStyle name="Millares 5" xfId="1"/>
    <cellStyle name="Millares 6" xfId="5"/>
    <cellStyle name="Normal" xfId="0" builtinId="0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42" zoomScaleNormal="142" workbookViewId="0">
      <selection activeCell="H2" sqref="H2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80" customFormat="1" ht="15">
      <c r="A9" s="76"/>
      <c r="B9" s="77" t="s">
        <v>0</v>
      </c>
      <c r="C9" s="115" t="s">
        <v>61</v>
      </c>
      <c r="D9" s="78"/>
      <c r="E9" s="129" t="s">
        <v>69</v>
      </c>
      <c r="F9" s="130"/>
      <c r="G9" s="120">
        <v>11500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</row>
    <row r="10" spans="1:255" s="80" customFormat="1" ht="25.5" customHeight="1">
      <c r="A10" s="76"/>
      <c r="B10" s="81" t="s">
        <v>1</v>
      </c>
      <c r="C10" s="115" t="s">
        <v>62</v>
      </c>
      <c r="D10" s="78"/>
      <c r="E10" s="127" t="s">
        <v>2</v>
      </c>
      <c r="F10" s="128"/>
      <c r="G10" s="116" t="s">
        <v>68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</row>
    <row r="11" spans="1:255" s="80" customFormat="1" ht="18" customHeight="1">
      <c r="A11" s="76"/>
      <c r="B11" s="81" t="s">
        <v>52</v>
      </c>
      <c r="C11" s="116" t="s">
        <v>56</v>
      </c>
      <c r="D11" s="78"/>
      <c r="E11" s="127" t="s">
        <v>70</v>
      </c>
      <c r="F11" s="128"/>
      <c r="G11" s="122">
        <v>1800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</row>
    <row r="12" spans="1:255" s="80" customFormat="1" ht="11.25" customHeight="1">
      <c r="A12" s="76"/>
      <c r="B12" s="81" t="s">
        <v>53</v>
      </c>
      <c r="C12" s="117" t="s">
        <v>57</v>
      </c>
      <c r="D12" s="78"/>
      <c r="E12" s="135" t="s">
        <v>3</v>
      </c>
      <c r="F12" s="136"/>
      <c r="G12" s="121">
        <f>+G9*G11</f>
        <v>20700000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</row>
    <row r="13" spans="1:255" s="80" customFormat="1" ht="15">
      <c r="A13" s="76"/>
      <c r="B13" s="81" t="s">
        <v>54</v>
      </c>
      <c r="C13" s="118" t="s">
        <v>63</v>
      </c>
      <c r="D13" s="78"/>
      <c r="E13" s="127" t="s">
        <v>4</v>
      </c>
      <c r="F13" s="128"/>
      <c r="G13" s="117" t="s">
        <v>65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</row>
    <row r="14" spans="1:255" s="80" customFormat="1" ht="15">
      <c r="A14" s="76"/>
      <c r="B14" s="81" t="s">
        <v>5</v>
      </c>
      <c r="C14" s="116" t="s">
        <v>64</v>
      </c>
      <c r="D14" s="78"/>
      <c r="E14" s="127" t="s">
        <v>6</v>
      </c>
      <c r="F14" s="128"/>
      <c r="G14" s="116" t="s">
        <v>66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  <c r="IU14" s="79"/>
    </row>
    <row r="15" spans="1:255" s="80" customFormat="1" ht="25.5" customHeight="1">
      <c r="A15" s="76"/>
      <c r="B15" s="81" t="s">
        <v>7</v>
      </c>
      <c r="C15" s="119">
        <v>44953</v>
      </c>
      <c r="D15" s="78"/>
      <c r="E15" s="131" t="s">
        <v>8</v>
      </c>
      <c r="F15" s="132"/>
      <c r="G15" s="117" t="s">
        <v>67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  <c r="IU15" s="79"/>
    </row>
    <row r="16" spans="1:255" ht="12" customHeight="1">
      <c r="A16" s="2"/>
      <c r="B16" s="82"/>
      <c r="C16" s="6"/>
      <c r="D16" s="7"/>
      <c r="E16" s="8"/>
      <c r="F16" s="8"/>
      <c r="G16" s="8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33" t="s">
        <v>71</v>
      </c>
      <c r="C17" s="134"/>
      <c r="D17" s="134"/>
      <c r="E17" s="134"/>
      <c r="F17" s="134"/>
      <c r="G17" s="134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4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5" t="s">
        <v>9</v>
      </c>
      <c r="C19" s="86"/>
      <c r="D19" s="87"/>
      <c r="E19" s="87"/>
      <c r="F19" s="88"/>
      <c r="G19" s="89"/>
    </row>
    <row r="20" spans="1:255" ht="24" customHeight="1">
      <c r="A20" s="5"/>
      <c r="B20" s="90" t="s">
        <v>10</v>
      </c>
      <c r="C20" s="91" t="s">
        <v>11</v>
      </c>
      <c r="D20" s="91" t="s">
        <v>12</v>
      </c>
      <c r="E20" s="90" t="s">
        <v>13</v>
      </c>
      <c r="F20" s="91" t="s">
        <v>14</v>
      </c>
      <c r="G20" s="90" t="s">
        <v>15</v>
      </c>
    </row>
    <row r="21" spans="1:255" s="113" customFormat="1" ht="12" customHeight="1">
      <c r="A21" s="107"/>
      <c r="B21" s="108" t="s">
        <v>72</v>
      </c>
      <c r="C21" s="109" t="s">
        <v>73</v>
      </c>
      <c r="D21" s="109">
        <v>2</v>
      </c>
      <c r="E21" s="109" t="s">
        <v>74</v>
      </c>
      <c r="F21" s="110">
        <v>30000</v>
      </c>
      <c r="G21" s="111">
        <f t="shared" ref="G21:G27" si="0">D21*F21</f>
        <v>60000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  <c r="IR21" s="112"/>
      <c r="IS21" s="112"/>
      <c r="IT21" s="112"/>
      <c r="IU21" s="112"/>
    </row>
    <row r="22" spans="1:255" s="113" customFormat="1" ht="12" customHeight="1">
      <c r="A22" s="107"/>
      <c r="B22" s="108" t="s">
        <v>75</v>
      </c>
      <c r="C22" s="109" t="s">
        <v>73</v>
      </c>
      <c r="D22" s="109">
        <v>6</v>
      </c>
      <c r="E22" s="109" t="s">
        <v>76</v>
      </c>
      <c r="F22" s="110">
        <v>30000</v>
      </c>
      <c r="G22" s="111">
        <f t="shared" ref="G22:G25" si="1">D22*F22</f>
        <v>180000</v>
      </c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  <c r="IT22" s="112"/>
      <c r="IU22" s="112"/>
    </row>
    <row r="23" spans="1:255" s="113" customFormat="1" ht="12" customHeight="1">
      <c r="A23" s="107"/>
      <c r="B23" s="108" t="s">
        <v>77</v>
      </c>
      <c r="C23" s="109" t="s">
        <v>16</v>
      </c>
      <c r="D23" s="109">
        <v>50</v>
      </c>
      <c r="E23" s="109" t="s">
        <v>78</v>
      </c>
      <c r="F23" s="110">
        <v>20000</v>
      </c>
      <c r="G23" s="111">
        <f t="shared" si="1"/>
        <v>1000000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  <c r="IR23" s="112"/>
      <c r="IS23" s="112"/>
      <c r="IT23" s="112"/>
      <c r="IU23" s="112"/>
    </row>
    <row r="24" spans="1:255" s="113" customFormat="1" ht="12" customHeight="1">
      <c r="A24" s="107"/>
      <c r="B24" s="108" t="s">
        <v>79</v>
      </c>
      <c r="C24" s="109" t="s">
        <v>73</v>
      </c>
      <c r="D24" s="109">
        <v>1</v>
      </c>
      <c r="E24" s="109" t="s">
        <v>80</v>
      </c>
      <c r="F24" s="110">
        <v>35000</v>
      </c>
      <c r="G24" s="111">
        <f t="shared" si="1"/>
        <v>35000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  <c r="IP24" s="112"/>
      <c r="IQ24" s="112"/>
      <c r="IR24" s="112"/>
      <c r="IS24" s="112"/>
      <c r="IT24" s="112"/>
      <c r="IU24" s="112"/>
    </row>
    <row r="25" spans="1:255" s="113" customFormat="1" ht="12" customHeight="1">
      <c r="A25" s="107"/>
      <c r="B25" s="108" t="s">
        <v>81</v>
      </c>
      <c r="C25" s="109" t="s">
        <v>16</v>
      </c>
      <c r="D25" s="109">
        <v>5</v>
      </c>
      <c r="E25" s="109" t="s">
        <v>82</v>
      </c>
      <c r="F25" s="110">
        <v>25000</v>
      </c>
      <c r="G25" s="111">
        <f t="shared" si="1"/>
        <v>125000</v>
      </c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  <c r="IR25" s="112"/>
      <c r="IS25" s="112"/>
      <c r="IT25" s="112"/>
      <c r="IU25" s="112"/>
    </row>
    <row r="26" spans="1:255" s="113" customFormat="1" ht="12" customHeight="1">
      <c r="A26" s="107"/>
      <c r="B26" s="108" t="s">
        <v>83</v>
      </c>
      <c r="C26" s="109" t="s">
        <v>73</v>
      </c>
      <c r="D26" s="109">
        <v>6</v>
      </c>
      <c r="E26" s="109" t="s">
        <v>84</v>
      </c>
      <c r="F26" s="110">
        <v>30000</v>
      </c>
      <c r="G26" s="111">
        <f t="shared" si="0"/>
        <v>180000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  <c r="IR26" s="112"/>
      <c r="IS26" s="112"/>
      <c r="IT26" s="112"/>
      <c r="IU26" s="112"/>
    </row>
    <row r="27" spans="1:255" s="113" customFormat="1" ht="12" customHeight="1">
      <c r="A27" s="107"/>
      <c r="B27" s="108" t="s">
        <v>85</v>
      </c>
      <c r="C27" s="109" t="s">
        <v>73</v>
      </c>
      <c r="D27" s="109">
        <v>8</v>
      </c>
      <c r="E27" s="109" t="s">
        <v>84</v>
      </c>
      <c r="F27" s="110">
        <v>30000</v>
      </c>
      <c r="G27" s="111">
        <f t="shared" si="0"/>
        <v>240000</v>
      </c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  <c r="IR27" s="112"/>
      <c r="IS27" s="112"/>
      <c r="IT27" s="112"/>
      <c r="IU27" s="112"/>
    </row>
    <row r="28" spans="1:255" s="113" customFormat="1" ht="12" customHeight="1">
      <c r="A28" s="107"/>
      <c r="B28" s="108" t="s">
        <v>86</v>
      </c>
      <c r="C28" s="109" t="s">
        <v>16</v>
      </c>
      <c r="D28" s="109">
        <v>330</v>
      </c>
      <c r="E28" s="109" t="s">
        <v>87</v>
      </c>
      <c r="F28" s="110">
        <v>20000</v>
      </c>
      <c r="G28" s="111">
        <f t="shared" ref="G28:G29" si="2">D28*F28</f>
        <v>6600000</v>
      </c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  <c r="IT28" s="112"/>
      <c r="IU28" s="112"/>
    </row>
    <row r="29" spans="1:255" s="113" customFormat="1" ht="12" customHeight="1">
      <c r="A29" s="107"/>
      <c r="B29" s="108" t="s">
        <v>88</v>
      </c>
      <c r="C29" s="109" t="s">
        <v>16</v>
      </c>
      <c r="D29" s="109">
        <v>28</v>
      </c>
      <c r="E29" s="109" t="s">
        <v>87</v>
      </c>
      <c r="F29" s="110">
        <v>20000</v>
      </c>
      <c r="G29" s="111">
        <f t="shared" si="2"/>
        <v>560000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112"/>
      <c r="HK29" s="112"/>
      <c r="HL29" s="112"/>
      <c r="HM29" s="112"/>
      <c r="HN29" s="112"/>
      <c r="HO29" s="112"/>
      <c r="HP29" s="112"/>
      <c r="HQ29" s="112"/>
      <c r="HR29" s="112"/>
      <c r="HS29" s="112"/>
      <c r="HT29" s="112"/>
      <c r="HU29" s="112"/>
      <c r="HV29" s="112"/>
      <c r="HW29" s="112"/>
      <c r="HX29" s="112"/>
      <c r="HY29" s="112"/>
      <c r="HZ29" s="112"/>
      <c r="IA29" s="112"/>
      <c r="IB29" s="112"/>
      <c r="IC29" s="112"/>
      <c r="ID29" s="112"/>
      <c r="IE29" s="112"/>
      <c r="IF29" s="112"/>
      <c r="IG29" s="112"/>
      <c r="IH29" s="112"/>
      <c r="II29" s="112"/>
      <c r="IJ29" s="112"/>
      <c r="IK29" s="112"/>
      <c r="IL29" s="112"/>
      <c r="IM29" s="112"/>
      <c r="IN29" s="112"/>
      <c r="IO29" s="112"/>
      <c r="IP29" s="112"/>
      <c r="IQ29" s="112"/>
      <c r="IR29" s="112"/>
      <c r="IS29" s="112"/>
      <c r="IT29" s="112"/>
      <c r="IU29" s="112"/>
    </row>
    <row r="30" spans="1:255" ht="11.25" customHeight="1">
      <c r="B30" s="16" t="s">
        <v>17</v>
      </c>
      <c r="C30" s="17"/>
      <c r="D30" s="17"/>
      <c r="E30" s="17"/>
      <c r="F30" s="18"/>
      <c r="G30" s="19">
        <f>SUM(G21:G29)</f>
        <v>8980000</v>
      </c>
    </row>
    <row r="31" spans="1:255" ht="15.75" customHeight="1">
      <c r="A31" s="5"/>
      <c r="B31" s="13"/>
      <c r="C31" s="14"/>
      <c r="D31" s="14"/>
      <c r="E31" s="14"/>
      <c r="F31" s="15"/>
      <c r="G31" s="15"/>
      <c r="K31" s="69"/>
    </row>
    <row r="32" spans="1:255" ht="12" customHeight="1">
      <c r="A32" s="5"/>
      <c r="B32" s="85" t="s">
        <v>18</v>
      </c>
      <c r="C32" s="86"/>
      <c r="D32" s="87"/>
      <c r="E32" s="87"/>
      <c r="F32" s="88"/>
      <c r="G32" s="89"/>
    </row>
    <row r="33" spans="1:255" ht="24" customHeight="1">
      <c r="A33" s="5"/>
      <c r="B33" s="90" t="s">
        <v>10</v>
      </c>
      <c r="C33" s="91" t="s">
        <v>11</v>
      </c>
      <c r="D33" s="91" t="s">
        <v>12</v>
      </c>
      <c r="E33" s="90" t="s">
        <v>13</v>
      </c>
      <c r="F33" s="91" t="s">
        <v>14</v>
      </c>
      <c r="G33" s="90" t="s">
        <v>15</v>
      </c>
    </row>
    <row r="34" spans="1:255" s="80" customFormat="1" ht="12" customHeight="1">
      <c r="A34" s="76"/>
      <c r="B34" s="92"/>
      <c r="C34" s="93"/>
      <c r="D34" s="93"/>
      <c r="E34" s="93"/>
      <c r="F34" s="94"/>
      <c r="G34" s="95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  <c r="IQ34" s="79"/>
      <c r="IR34" s="79"/>
      <c r="IS34" s="79"/>
      <c r="IT34" s="79"/>
      <c r="IU34" s="79"/>
    </row>
    <row r="35" spans="1:255" ht="11.25" customHeight="1">
      <c r="B35" s="16" t="s">
        <v>19</v>
      </c>
      <c r="C35" s="17"/>
      <c r="D35" s="17"/>
      <c r="E35" s="17"/>
      <c r="F35" s="18"/>
      <c r="G35" s="19">
        <f>SUM(G34)</f>
        <v>0</v>
      </c>
    </row>
    <row r="36" spans="1:255" ht="15.75" customHeight="1">
      <c r="A36" s="5"/>
      <c r="B36" s="13"/>
      <c r="C36" s="14"/>
      <c r="D36" s="14"/>
      <c r="E36" s="14"/>
      <c r="F36" s="15"/>
      <c r="G36" s="15"/>
      <c r="K36" s="69"/>
    </row>
    <row r="37" spans="1:255" ht="12" customHeight="1">
      <c r="A37" s="5"/>
      <c r="B37" s="85" t="s">
        <v>20</v>
      </c>
      <c r="C37" s="86"/>
      <c r="D37" s="87"/>
      <c r="E37" s="87"/>
      <c r="F37" s="88"/>
      <c r="G37" s="89"/>
    </row>
    <row r="38" spans="1:255" ht="24" customHeight="1">
      <c r="A38" s="5"/>
      <c r="B38" s="90" t="s">
        <v>10</v>
      </c>
      <c r="C38" s="91" t="s">
        <v>11</v>
      </c>
      <c r="D38" s="91" t="s">
        <v>12</v>
      </c>
      <c r="E38" s="90" t="s">
        <v>13</v>
      </c>
      <c r="F38" s="91" t="s">
        <v>14</v>
      </c>
      <c r="G38" s="90" t="s">
        <v>15</v>
      </c>
    </row>
    <row r="39" spans="1:255" s="80" customFormat="1" ht="12" customHeight="1">
      <c r="A39" s="76"/>
      <c r="B39" s="92"/>
      <c r="C39" s="93"/>
      <c r="D39" s="93"/>
      <c r="E39" s="93"/>
      <c r="F39" s="94"/>
      <c r="G39" s="95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  <c r="IL39" s="79"/>
      <c r="IM39" s="79"/>
      <c r="IN39" s="79"/>
      <c r="IO39" s="79"/>
      <c r="IP39" s="79"/>
      <c r="IQ39" s="79"/>
      <c r="IR39" s="79"/>
      <c r="IS39" s="79"/>
      <c r="IT39" s="79"/>
      <c r="IU39" s="79"/>
    </row>
    <row r="40" spans="1:255" ht="12" customHeight="1">
      <c r="A40" s="33"/>
      <c r="B40" s="70" t="s">
        <v>21</v>
      </c>
      <c r="C40" s="71"/>
      <c r="D40" s="71"/>
      <c r="E40" s="71"/>
      <c r="F40" s="72"/>
      <c r="G40" s="73">
        <f>SUM(G39:G39)</f>
        <v>0</v>
      </c>
    </row>
    <row r="41" spans="1:255" ht="12" customHeight="1">
      <c r="A41" s="33"/>
      <c r="B41" s="13"/>
      <c r="C41" s="14"/>
      <c r="D41" s="14"/>
      <c r="E41" s="14"/>
      <c r="F41" s="15"/>
      <c r="G41" s="15"/>
    </row>
    <row r="42" spans="1:255" ht="12" customHeight="1">
      <c r="A42" s="5"/>
      <c r="B42" s="85" t="s">
        <v>22</v>
      </c>
      <c r="C42" s="86"/>
      <c r="D42" s="87"/>
      <c r="E42" s="87"/>
      <c r="F42" s="88"/>
      <c r="G42" s="89"/>
    </row>
    <row r="43" spans="1:255" ht="24" customHeight="1">
      <c r="A43" s="5"/>
      <c r="B43" s="90" t="s">
        <v>23</v>
      </c>
      <c r="C43" s="91" t="s">
        <v>24</v>
      </c>
      <c r="D43" s="91" t="s">
        <v>25</v>
      </c>
      <c r="E43" s="90" t="s">
        <v>13</v>
      </c>
      <c r="F43" s="91" t="s">
        <v>14</v>
      </c>
      <c r="G43" s="90" t="s">
        <v>15</v>
      </c>
    </row>
    <row r="44" spans="1:255" s="113" customFormat="1" ht="12" customHeight="1">
      <c r="A44" s="107"/>
      <c r="B44" s="114" t="s">
        <v>89</v>
      </c>
      <c r="C44" s="109"/>
      <c r="D44" s="109"/>
      <c r="E44" s="109"/>
      <c r="F44" s="110"/>
      <c r="G44" s="111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2"/>
      <c r="IP44" s="112"/>
      <c r="IQ44" s="112"/>
      <c r="IR44" s="112"/>
      <c r="IS44" s="112"/>
      <c r="IT44" s="112"/>
      <c r="IU44" s="112"/>
    </row>
    <row r="45" spans="1:255" s="113" customFormat="1" ht="12" customHeight="1">
      <c r="A45" s="107"/>
      <c r="B45" s="108" t="s">
        <v>90</v>
      </c>
      <c r="C45" s="109" t="s">
        <v>26</v>
      </c>
      <c r="D45" s="109">
        <v>180</v>
      </c>
      <c r="E45" s="109" t="s">
        <v>91</v>
      </c>
      <c r="F45" s="110">
        <v>1090</v>
      </c>
      <c r="G45" s="111">
        <f>+D45*F45</f>
        <v>196200</v>
      </c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2"/>
      <c r="IP45" s="112"/>
      <c r="IQ45" s="112"/>
      <c r="IR45" s="112"/>
      <c r="IS45" s="112"/>
      <c r="IT45" s="112"/>
      <c r="IU45" s="112"/>
    </row>
    <row r="46" spans="1:255" s="113" customFormat="1" ht="12" customHeight="1">
      <c r="A46" s="107"/>
      <c r="B46" s="108" t="s">
        <v>92</v>
      </c>
      <c r="C46" s="109" t="s">
        <v>26</v>
      </c>
      <c r="D46" s="109">
        <v>150</v>
      </c>
      <c r="E46" s="109" t="s">
        <v>91</v>
      </c>
      <c r="F46" s="110">
        <v>775</v>
      </c>
      <c r="G46" s="111">
        <f>+D46*F46</f>
        <v>116250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2"/>
      <c r="IP46" s="112"/>
      <c r="IQ46" s="112"/>
      <c r="IR46" s="112"/>
      <c r="IS46" s="112"/>
      <c r="IT46" s="112"/>
      <c r="IU46" s="112"/>
    </row>
    <row r="47" spans="1:255" s="113" customFormat="1" ht="12" customHeight="1">
      <c r="A47" s="107"/>
      <c r="B47" s="108" t="s">
        <v>93</v>
      </c>
      <c r="C47" s="109" t="s">
        <v>26</v>
      </c>
      <c r="D47" s="109">
        <v>76</v>
      </c>
      <c r="E47" s="109" t="s">
        <v>91</v>
      </c>
      <c r="F47" s="110">
        <v>1400</v>
      </c>
      <c r="G47" s="111">
        <f>+D47*F47</f>
        <v>106400</v>
      </c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2"/>
      <c r="IP47" s="112"/>
      <c r="IQ47" s="112"/>
      <c r="IR47" s="112"/>
      <c r="IS47" s="112"/>
      <c r="IT47" s="112"/>
      <c r="IU47" s="112"/>
    </row>
    <row r="48" spans="1:255" s="113" customFormat="1" ht="12" customHeight="1">
      <c r="A48" s="107"/>
      <c r="B48" s="108" t="s">
        <v>94</v>
      </c>
      <c r="C48" s="109" t="s">
        <v>26</v>
      </c>
      <c r="D48" s="109">
        <v>252</v>
      </c>
      <c r="E48" s="109" t="s">
        <v>91</v>
      </c>
      <c r="F48" s="110">
        <v>1480</v>
      </c>
      <c r="G48" s="111">
        <f>+D48*F48</f>
        <v>372960</v>
      </c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2"/>
      <c r="IP48" s="112"/>
      <c r="IQ48" s="112"/>
      <c r="IR48" s="112"/>
      <c r="IS48" s="112"/>
      <c r="IT48" s="112"/>
      <c r="IU48" s="112"/>
    </row>
    <row r="49" spans="1:255" s="113" customFormat="1" ht="12" customHeight="1">
      <c r="A49" s="107"/>
      <c r="B49" s="108" t="s">
        <v>95</v>
      </c>
      <c r="C49" s="109" t="s">
        <v>26</v>
      </c>
      <c r="D49" s="109">
        <v>50</v>
      </c>
      <c r="E49" s="109" t="s">
        <v>91</v>
      </c>
      <c r="F49" s="110">
        <v>395</v>
      </c>
      <c r="G49" s="111">
        <f t="shared" ref="G49:G51" si="3">+D49*F49</f>
        <v>19750</v>
      </c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  <c r="IP49" s="112"/>
      <c r="IQ49" s="112"/>
      <c r="IR49" s="112"/>
      <c r="IS49" s="112"/>
      <c r="IT49" s="112"/>
      <c r="IU49" s="112"/>
    </row>
    <row r="50" spans="1:255" s="113" customFormat="1" ht="12" customHeight="1">
      <c r="A50" s="107"/>
      <c r="B50" s="108" t="s">
        <v>96</v>
      </c>
      <c r="C50" s="109" t="s">
        <v>26</v>
      </c>
      <c r="D50" s="109">
        <v>20</v>
      </c>
      <c r="E50" s="109" t="s">
        <v>91</v>
      </c>
      <c r="F50" s="110">
        <v>4000</v>
      </c>
      <c r="G50" s="111">
        <f t="shared" si="3"/>
        <v>80000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  <c r="IP50" s="112"/>
      <c r="IQ50" s="112"/>
      <c r="IR50" s="112"/>
      <c r="IS50" s="112"/>
      <c r="IT50" s="112"/>
      <c r="IU50" s="112"/>
    </row>
    <row r="51" spans="1:255" s="113" customFormat="1" ht="12" customHeight="1">
      <c r="A51" s="107"/>
      <c r="B51" s="108" t="s">
        <v>97</v>
      </c>
      <c r="C51" s="109" t="s">
        <v>26</v>
      </c>
      <c r="D51" s="109">
        <v>67</v>
      </c>
      <c r="E51" s="109" t="s">
        <v>91</v>
      </c>
      <c r="F51" s="110">
        <v>550</v>
      </c>
      <c r="G51" s="111">
        <f t="shared" si="3"/>
        <v>36850</v>
      </c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  <c r="IP51" s="112"/>
      <c r="IQ51" s="112"/>
      <c r="IR51" s="112"/>
      <c r="IS51" s="112"/>
      <c r="IT51" s="112"/>
      <c r="IU51" s="112"/>
    </row>
    <row r="52" spans="1:255" s="113" customFormat="1" ht="12" customHeight="1">
      <c r="A52" s="107"/>
      <c r="B52" s="114" t="s">
        <v>98</v>
      </c>
      <c r="C52" s="109"/>
      <c r="D52" s="109"/>
      <c r="E52" s="109"/>
      <c r="F52" s="110"/>
      <c r="G52" s="111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  <c r="IP52" s="112"/>
      <c r="IQ52" s="112"/>
      <c r="IR52" s="112"/>
      <c r="IS52" s="112"/>
      <c r="IT52" s="112"/>
      <c r="IU52" s="112"/>
    </row>
    <row r="53" spans="1:255" s="113" customFormat="1" ht="12" customHeight="1">
      <c r="A53" s="107"/>
      <c r="B53" s="108" t="s">
        <v>99</v>
      </c>
      <c r="C53" s="109" t="s">
        <v>100</v>
      </c>
      <c r="D53" s="109">
        <v>1</v>
      </c>
      <c r="E53" s="109" t="s">
        <v>80</v>
      </c>
      <c r="F53" s="110">
        <v>25000</v>
      </c>
      <c r="G53" s="111">
        <f t="shared" ref="G53:G56" si="4">+D53*F53</f>
        <v>25000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  <c r="IP53" s="112"/>
      <c r="IQ53" s="112"/>
      <c r="IR53" s="112"/>
      <c r="IS53" s="112"/>
      <c r="IT53" s="112"/>
      <c r="IU53" s="112"/>
    </row>
    <row r="54" spans="1:255" s="113" customFormat="1" ht="12" customHeight="1">
      <c r="A54" s="107"/>
      <c r="B54" s="108" t="s">
        <v>101</v>
      </c>
      <c r="C54" s="109" t="s">
        <v>26</v>
      </c>
      <c r="D54" s="109">
        <v>2</v>
      </c>
      <c r="E54" s="109" t="s">
        <v>102</v>
      </c>
      <c r="F54" s="110">
        <v>8501</v>
      </c>
      <c r="G54" s="111">
        <f t="shared" si="4"/>
        <v>17002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  <c r="IP54" s="112"/>
      <c r="IQ54" s="112"/>
      <c r="IR54" s="112"/>
      <c r="IS54" s="112"/>
      <c r="IT54" s="112"/>
      <c r="IU54" s="112"/>
    </row>
    <row r="55" spans="1:255" s="113" customFormat="1" ht="12" customHeight="1">
      <c r="A55" s="107"/>
      <c r="B55" s="108" t="s">
        <v>103</v>
      </c>
      <c r="C55" s="109" t="s">
        <v>26</v>
      </c>
      <c r="D55" s="109">
        <v>5</v>
      </c>
      <c r="E55" s="109" t="s">
        <v>104</v>
      </c>
      <c r="F55" s="110">
        <v>8000</v>
      </c>
      <c r="G55" s="111">
        <f t="shared" si="4"/>
        <v>40000</v>
      </c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  <c r="IO55" s="112"/>
      <c r="IP55" s="112"/>
      <c r="IQ55" s="112"/>
      <c r="IR55" s="112"/>
      <c r="IS55" s="112"/>
      <c r="IT55" s="112"/>
      <c r="IU55" s="112"/>
    </row>
    <row r="56" spans="1:255" s="113" customFormat="1" ht="12" customHeight="1">
      <c r="A56" s="107"/>
      <c r="B56" s="108" t="s">
        <v>105</v>
      </c>
      <c r="C56" s="109" t="s">
        <v>106</v>
      </c>
      <c r="D56" s="109">
        <v>1</v>
      </c>
      <c r="E56" s="109" t="s">
        <v>107</v>
      </c>
      <c r="F56" s="110">
        <v>170000</v>
      </c>
      <c r="G56" s="111">
        <f t="shared" si="4"/>
        <v>170000</v>
      </c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  <c r="IP56" s="112"/>
      <c r="IQ56" s="112"/>
      <c r="IR56" s="112"/>
      <c r="IS56" s="112"/>
      <c r="IT56" s="112"/>
      <c r="IU56" s="112"/>
    </row>
    <row r="57" spans="1:255" s="113" customFormat="1" ht="12" customHeight="1">
      <c r="A57" s="107"/>
      <c r="B57" s="108" t="s">
        <v>108</v>
      </c>
      <c r="C57" s="109" t="s">
        <v>26</v>
      </c>
      <c r="D57" s="109">
        <v>1</v>
      </c>
      <c r="E57" s="109" t="s">
        <v>107</v>
      </c>
      <c r="F57" s="110">
        <v>160000</v>
      </c>
      <c r="G57" s="111">
        <f>+D57*F57</f>
        <v>160000</v>
      </c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</row>
    <row r="58" spans="1:255" s="113" customFormat="1" ht="12" customHeight="1">
      <c r="A58" s="107"/>
      <c r="B58" s="108" t="s">
        <v>109</v>
      </c>
      <c r="C58" s="109" t="s">
        <v>110</v>
      </c>
      <c r="D58" s="109">
        <v>1</v>
      </c>
      <c r="E58" s="109" t="s">
        <v>107</v>
      </c>
      <c r="F58" s="110">
        <v>105000</v>
      </c>
      <c r="G58" s="111">
        <f>+D58*F58</f>
        <v>105000</v>
      </c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</row>
    <row r="59" spans="1:255" s="113" customFormat="1" ht="12" customHeight="1">
      <c r="A59" s="107"/>
      <c r="B59" s="108" t="s">
        <v>111</v>
      </c>
      <c r="C59" s="109" t="s">
        <v>26</v>
      </c>
      <c r="D59" s="109">
        <v>1</v>
      </c>
      <c r="E59" s="109" t="s">
        <v>112</v>
      </c>
      <c r="F59" s="110">
        <v>130000</v>
      </c>
      <c r="G59" s="111">
        <f>+D59*F59</f>
        <v>130000</v>
      </c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</row>
    <row r="60" spans="1:255" s="113" customFormat="1" ht="12" customHeight="1">
      <c r="A60" s="107"/>
      <c r="B60" s="114" t="s">
        <v>113</v>
      </c>
      <c r="C60" s="109"/>
      <c r="D60" s="109"/>
      <c r="E60" s="109"/>
      <c r="F60" s="110"/>
      <c r="G60" s="111">
        <f>+D60*F60</f>
        <v>0</v>
      </c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</row>
    <row r="61" spans="1:255" s="113" customFormat="1" ht="12" customHeight="1">
      <c r="A61" s="107"/>
      <c r="B61" s="108" t="s">
        <v>114</v>
      </c>
      <c r="C61" s="109" t="s">
        <v>115</v>
      </c>
      <c r="D61" s="109">
        <v>5</v>
      </c>
      <c r="E61" s="109" t="s">
        <v>116</v>
      </c>
      <c r="F61" s="110">
        <v>9910</v>
      </c>
      <c r="G61" s="111">
        <f t="shared" ref="G61:G63" si="5">+D61*F61</f>
        <v>49550</v>
      </c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</row>
    <row r="62" spans="1:255" s="113" customFormat="1" ht="12" customHeight="1">
      <c r="A62" s="107"/>
      <c r="B62" s="108" t="s">
        <v>117</v>
      </c>
      <c r="C62" s="109" t="s">
        <v>115</v>
      </c>
      <c r="D62" s="109">
        <v>5</v>
      </c>
      <c r="E62" s="109" t="s">
        <v>102</v>
      </c>
      <c r="F62" s="110">
        <v>14500</v>
      </c>
      <c r="G62" s="111">
        <f t="shared" si="5"/>
        <v>72500</v>
      </c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</row>
    <row r="63" spans="1:255" s="113" customFormat="1" ht="12" customHeight="1">
      <c r="A63" s="107"/>
      <c r="B63" s="108" t="s">
        <v>118</v>
      </c>
      <c r="C63" s="109" t="s">
        <v>115</v>
      </c>
      <c r="D63" s="109">
        <v>4</v>
      </c>
      <c r="E63" s="109" t="s">
        <v>119</v>
      </c>
      <c r="F63" s="110">
        <v>12756</v>
      </c>
      <c r="G63" s="111">
        <f t="shared" si="5"/>
        <v>51024</v>
      </c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</row>
    <row r="64" spans="1:255" s="113" customFormat="1" ht="12" customHeight="1">
      <c r="A64" s="107"/>
      <c r="B64" s="108" t="s">
        <v>120</v>
      </c>
      <c r="C64" s="109" t="s">
        <v>115</v>
      </c>
      <c r="D64" s="109">
        <v>5</v>
      </c>
      <c r="E64" s="109" t="s">
        <v>121</v>
      </c>
      <c r="F64" s="110">
        <v>13000</v>
      </c>
      <c r="G64" s="111">
        <f t="shared" ref="G64:G68" si="6">+D64*F64</f>
        <v>65000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</row>
    <row r="65" spans="1:255" s="113" customFormat="1" ht="12" customHeight="1">
      <c r="A65" s="107"/>
      <c r="B65" s="114" t="s">
        <v>122</v>
      </c>
      <c r="C65" s="109"/>
      <c r="D65" s="109"/>
      <c r="E65" s="109"/>
      <c r="F65" s="110"/>
      <c r="G65" s="111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</row>
    <row r="66" spans="1:255" s="113" customFormat="1" ht="12" customHeight="1">
      <c r="A66" s="107"/>
      <c r="B66" s="108" t="s">
        <v>123</v>
      </c>
      <c r="C66" s="109" t="s">
        <v>115</v>
      </c>
      <c r="D66" s="109">
        <v>10</v>
      </c>
      <c r="E66" s="109" t="s">
        <v>124</v>
      </c>
      <c r="F66" s="110">
        <v>11000</v>
      </c>
      <c r="G66" s="111">
        <f t="shared" si="6"/>
        <v>110000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</row>
    <row r="67" spans="1:255" s="113" customFormat="1" ht="12" customHeight="1">
      <c r="A67" s="107"/>
      <c r="B67" s="108" t="s">
        <v>125</v>
      </c>
      <c r="C67" s="109" t="s">
        <v>115</v>
      </c>
      <c r="D67" s="109">
        <v>2</v>
      </c>
      <c r="E67" s="109" t="s">
        <v>126</v>
      </c>
      <c r="F67" s="110">
        <v>10000</v>
      </c>
      <c r="G67" s="111">
        <f t="shared" si="6"/>
        <v>20000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</row>
    <row r="68" spans="1:255" s="113" customFormat="1" ht="12" customHeight="1">
      <c r="A68" s="107"/>
      <c r="B68" s="108" t="s">
        <v>127</v>
      </c>
      <c r="C68" s="109" t="s">
        <v>115</v>
      </c>
      <c r="D68" s="109">
        <v>2</v>
      </c>
      <c r="E68" s="109" t="s">
        <v>128</v>
      </c>
      <c r="F68" s="110">
        <v>20000</v>
      </c>
      <c r="G68" s="111">
        <f t="shared" si="6"/>
        <v>40000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</row>
    <row r="69" spans="1:255" s="113" customFormat="1" ht="12" customHeight="1">
      <c r="A69" s="107"/>
      <c r="B69" s="108" t="s">
        <v>129</v>
      </c>
      <c r="C69" s="109" t="s">
        <v>115</v>
      </c>
      <c r="D69" s="109">
        <v>4</v>
      </c>
      <c r="E69" s="109" t="s">
        <v>130</v>
      </c>
      <c r="F69" s="110">
        <v>15000</v>
      </c>
      <c r="G69" s="111">
        <f>+D69*F69</f>
        <v>60000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</row>
    <row r="70" spans="1:255" s="113" customFormat="1" ht="12" customHeight="1">
      <c r="A70" s="107"/>
      <c r="B70" s="108" t="s">
        <v>131</v>
      </c>
      <c r="C70" s="109" t="s">
        <v>115</v>
      </c>
      <c r="D70" s="109">
        <v>2</v>
      </c>
      <c r="E70" s="109" t="s">
        <v>132</v>
      </c>
      <c r="F70" s="110">
        <v>35000</v>
      </c>
      <c r="G70" s="111">
        <f>+D70*F70</f>
        <v>70000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</row>
    <row r="71" spans="1:255" s="113" customFormat="1" ht="12" customHeight="1">
      <c r="A71" s="107"/>
      <c r="B71" s="114" t="s">
        <v>133</v>
      </c>
      <c r="C71" s="109"/>
      <c r="D71" s="109"/>
      <c r="E71" s="109"/>
      <c r="F71" s="110"/>
      <c r="G71" s="111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</row>
    <row r="72" spans="1:255" s="113" customFormat="1" ht="12" customHeight="1">
      <c r="A72" s="107"/>
      <c r="B72" s="108" t="s">
        <v>134</v>
      </c>
      <c r="C72" s="109" t="s">
        <v>135</v>
      </c>
      <c r="D72" s="109">
        <v>2</v>
      </c>
      <c r="E72" s="109" t="s">
        <v>136</v>
      </c>
      <c r="F72" s="110">
        <v>84000</v>
      </c>
      <c r="G72" s="111">
        <f>+D72*F72</f>
        <v>168000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</row>
    <row r="73" spans="1:255" s="113" customFormat="1" ht="12" customHeight="1">
      <c r="A73" s="107"/>
      <c r="B73" s="108" t="s">
        <v>137</v>
      </c>
      <c r="C73" s="109" t="s">
        <v>115</v>
      </c>
      <c r="D73" s="109">
        <v>1</v>
      </c>
      <c r="E73" s="109" t="s">
        <v>138</v>
      </c>
      <c r="F73" s="110">
        <v>123000</v>
      </c>
      <c r="G73" s="111">
        <f t="shared" ref="G73:G74" si="7">+D73*F73</f>
        <v>123000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</row>
    <row r="74" spans="1:255" s="113" customFormat="1" ht="12" customHeight="1">
      <c r="A74" s="107"/>
      <c r="B74" s="108" t="s">
        <v>139</v>
      </c>
      <c r="C74" s="109" t="s">
        <v>26</v>
      </c>
      <c r="D74" s="109">
        <v>1</v>
      </c>
      <c r="E74" s="109" t="s">
        <v>136</v>
      </c>
      <c r="F74" s="110">
        <v>74000</v>
      </c>
      <c r="G74" s="111">
        <f t="shared" si="7"/>
        <v>74000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</row>
    <row r="75" spans="1:255" ht="11.25" customHeight="1">
      <c r="B75" s="16" t="s">
        <v>27</v>
      </c>
      <c r="C75" s="17"/>
      <c r="D75" s="17"/>
      <c r="E75" s="17"/>
      <c r="F75" s="18"/>
      <c r="G75" s="19">
        <f>SUM(G44:G74)</f>
        <v>2478486</v>
      </c>
    </row>
    <row r="76" spans="1:255" ht="11.25" customHeight="1">
      <c r="B76" s="13"/>
      <c r="C76" s="14"/>
      <c r="D76" s="14"/>
      <c r="E76" s="20"/>
      <c r="F76" s="15"/>
      <c r="G76" s="15"/>
    </row>
    <row r="77" spans="1:255" ht="12" customHeight="1">
      <c r="A77" s="5"/>
      <c r="B77" s="85" t="s">
        <v>28</v>
      </c>
      <c r="C77" s="86"/>
      <c r="D77" s="87"/>
      <c r="E77" s="87"/>
      <c r="F77" s="88"/>
      <c r="G77" s="89"/>
    </row>
    <row r="78" spans="1:255" ht="24" customHeight="1">
      <c r="A78" s="5"/>
      <c r="B78" s="90" t="s">
        <v>29</v>
      </c>
      <c r="C78" s="91" t="s">
        <v>24</v>
      </c>
      <c r="D78" s="91" t="s">
        <v>25</v>
      </c>
      <c r="E78" s="90" t="s">
        <v>13</v>
      </c>
      <c r="F78" s="91" t="s">
        <v>14</v>
      </c>
      <c r="G78" s="90" t="s">
        <v>15</v>
      </c>
    </row>
    <row r="79" spans="1:255" s="113" customFormat="1" ht="12" customHeight="1">
      <c r="A79" s="107"/>
      <c r="B79" s="108" t="s">
        <v>147</v>
      </c>
      <c r="C79" s="109">
        <v>1</v>
      </c>
      <c r="D79" s="109">
        <v>1</v>
      </c>
      <c r="E79" s="109" t="s">
        <v>140</v>
      </c>
      <c r="F79" s="110">
        <v>800000</v>
      </c>
      <c r="G79" s="111">
        <f t="shared" ref="G79:G82" si="8">+F79*D79</f>
        <v>800000</v>
      </c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</row>
    <row r="80" spans="1:255" s="113" customFormat="1" ht="12" customHeight="1">
      <c r="A80" s="107"/>
      <c r="B80" s="108" t="s">
        <v>141</v>
      </c>
      <c r="C80" s="109" t="s">
        <v>142</v>
      </c>
      <c r="D80" s="109">
        <v>2300</v>
      </c>
      <c r="E80" s="109" t="s">
        <v>140</v>
      </c>
      <c r="F80" s="110">
        <v>148</v>
      </c>
      <c r="G80" s="111">
        <f t="shared" si="8"/>
        <v>340400</v>
      </c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</row>
    <row r="81" spans="1:255" s="113" customFormat="1" ht="12" customHeight="1">
      <c r="A81" s="107"/>
      <c r="B81" s="108" t="s">
        <v>143</v>
      </c>
      <c r="C81" s="109" t="s">
        <v>144</v>
      </c>
      <c r="D81" s="109">
        <v>1</v>
      </c>
      <c r="E81" s="109" t="s">
        <v>87</v>
      </c>
      <c r="F81" s="110">
        <v>150000</v>
      </c>
      <c r="G81" s="111">
        <f t="shared" si="8"/>
        <v>150000</v>
      </c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</row>
    <row r="82" spans="1:255" s="113" customFormat="1" ht="12" customHeight="1">
      <c r="A82" s="107"/>
      <c r="B82" s="108" t="s">
        <v>145</v>
      </c>
      <c r="C82" s="109" t="s">
        <v>144</v>
      </c>
      <c r="D82" s="109">
        <v>1</v>
      </c>
      <c r="E82" s="109" t="s">
        <v>87</v>
      </c>
      <c r="F82" s="110">
        <v>80000</v>
      </c>
      <c r="G82" s="111">
        <f t="shared" si="8"/>
        <v>80000</v>
      </c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</row>
    <row r="83" spans="1:255" s="113" customFormat="1" ht="12" customHeight="1">
      <c r="A83" s="107"/>
      <c r="B83" s="108" t="s">
        <v>146</v>
      </c>
      <c r="C83" s="109" t="s">
        <v>148</v>
      </c>
      <c r="D83" s="109">
        <v>20</v>
      </c>
      <c r="E83" s="109" t="s">
        <v>87</v>
      </c>
      <c r="F83" s="110">
        <v>10000</v>
      </c>
      <c r="G83" s="111">
        <f>+F83*D83</f>
        <v>200000</v>
      </c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</row>
    <row r="84" spans="1:255" ht="11.25" customHeight="1">
      <c r="B84" s="16" t="s">
        <v>30</v>
      </c>
      <c r="C84" s="17"/>
      <c r="D84" s="17"/>
      <c r="E84" s="17"/>
      <c r="F84" s="18"/>
      <c r="G84" s="19">
        <f>SUM(G79:G83)</f>
        <v>1570400</v>
      </c>
    </row>
    <row r="85" spans="1:255" ht="11.25" customHeight="1">
      <c r="B85" s="36"/>
      <c r="C85" s="36"/>
      <c r="D85" s="36"/>
      <c r="E85" s="36"/>
      <c r="F85" s="37"/>
      <c r="G85" s="37"/>
    </row>
    <row r="86" spans="1:255" ht="11.25" customHeight="1">
      <c r="B86" s="38" t="s">
        <v>31</v>
      </c>
      <c r="C86" s="39"/>
      <c r="D86" s="39"/>
      <c r="E86" s="39"/>
      <c r="F86" s="39"/>
      <c r="G86" s="40">
        <f>G30+G35+G40+G75+G84</f>
        <v>13028886</v>
      </c>
    </row>
    <row r="87" spans="1:255" ht="11.25" customHeight="1">
      <c r="B87" s="41" t="s">
        <v>32</v>
      </c>
      <c r="C87" s="22"/>
      <c r="D87" s="22"/>
      <c r="E87" s="22"/>
      <c r="F87" s="22"/>
      <c r="G87" s="42">
        <f>G86*0.05</f>
        <v>651444.30000000005</v>
      </c>
    </row>
    <row r="88" spans="1:255" ht="11.25" customHeight="1">
      <c r="B88" s="43" t="s">
        <v>33</v>
      </c>
      <c r="C88" s="21"/>
      <c r="D88" s="21"/>
      <c r="E88" s="21"/>
      <c r="F88" s="21"/>
      <c r="G88" s="44">
        <f>G87+G86</f>
        <v>13680330.300000001</v>
      </c>
    </row>
    <row r="89" spans="1:255" ht="11.25" customHeight="1">
      <c r="B89" s="41" t="s">
        <v>34</v>
      </c>
      <c r="C89" s="22"/>
      <c r="D89" s="22"/>
      <c r="E89" s="22"/>
      <c r="F89" s="22"/>
      <c r="G89" s="42">
        <f>G12</f>
        <v>20700000</v>
      </c>
    </row>
    <row r="90" spans="1:255" ht="11.25" customHeight="1">
      <c r="B90" s="45" t="s">
        <v>35</v>
      </c>
      <c r="C90" s="46"/>
      <c r="D90" s="46"/>
      <c r="E90" s="46"/>
      <c r="F90" s="46"/>
      <c r="G90" s="47">
        <f>G89-G88</f>
        <v>7019669.6999999993</v>
      </c>
    </row>
    <row r="91" spans="1:255" ht="11.25" customHeight="1">
      <c r="B91" s="34" t="s">
        <v>36</v>
      </c>
      <c r="C91" s="35"/>
      <c r="D91" s="35"/>
      <c r="E91" s="35"/>
      <c r="F91" s="35"/>
      <c r="G91" s="30"/>
    </row>
    <row r="92" spans="1:255" ht="11.25" customHeight="1" thickBot="1">
      <c r="B92" s="48"/>
      <c r="C92" s="35"/>
      <c r="D92" s="35"/>
      <c r="E92" s="35"/>
      <c r="F92" s="35"/>
      <c r="G92" s="30"/>
    </row>
    <row r="93" spans="1:255" s="99" customFormat="1" ht="12" customHeight="1">
      <c r="A93" s="96"/>
      <c r="B93" s="60" t="s">
        <v>37</v>
      </c>
      <c r="C93" s="97"/>
      <c r="D93" s="97"/>
      <c r="E93" s="97"/>
      <c r="F93" s="97"/>
      <c r="G93" s="98"/>
    </row>
    <row r="94" spans="1:255" s="99" customFormat="1" ht="12" customHeight="1">
      <c r="A94" s="96"/>
      <c r="B94" s="61" t="s">
        <v>38</v>
      </c>
      <c r="C94" s="100"/>
      <c r="D94" s="100"/>
      <c r="E94" s="100"/>
      <c r="F94" s="100"/>
      <c r="G94" s="101"/>
    </row>
    <row r="95" spans="1:255" s="99" customFormat="1" ht="12" customHeight="1">
      <c r="B95" s="61" t="s">
        <v>58</v>
      </c>
      <c r="C95" s="100"/>
      <c r="D95" s="100"/>
      <c r="E95" s="100"/>
      <c r="F95" s="100"/>
      <c r="G95" s="101"/>
    </row>
    <row r="96" spans="1:255" s="99" customFormat="1" ht="12" customHeight="1">
      <c r="B96" s="61" t="s">
        <v>149</v>
      </c>
      <c r="C96" s="100"/>
      <c r="D96" s="100"/>
      <c r="E96" s="100"/>
      <c r="F96" s="100"/>
      <c r="G96" s="101"/>
    </row>
    <row r="97" spans="1:255" s="99" customFormat="1" ht="12" customHeight="1">
      <c r="B97" s="61" t="s">
        <v>39</v>
      </c>
      <c r="C97" s="100"/>
      <c r="D97" s="100"/>
      <c r="E97" s="100"/>
      <c r="F97" s="100"/>
      <c r="G97" s="101"/>
    </row>
    <row r="98" spans="1:255" s="99" customFormat="1" ht="12" customHeight="1">
      <c r="B98" s="61" t="s">
        <v>40</v>
      </c>
      <c r="C98" s="100"/>
      <c r="D98" s="100"/>
      <c r="E98" s="100"/>
      <c r="F98" s="100"/>
      <c r="G98" s="101"/>
    </row>
    <row r="99" spans="1:255" s="99" customFormat="1" ht="12" customHeight="1" thickBot="1">
      <c r="B99" s="62" t="s">
        <v>41</v>
      </c>
      <c r="C99" s="102"/>
      <c r="D99" s="102"/>
      <c r="E99" s="102"/>
      <c r="F99" s="102"/>
      <c r="G99" s="103"/>
    </row>
    <row r="100" spans="1:255" s="106" customFormat="1" ht="9">
      <c r="A100" s="104"/>
      <c r="B100" s="58"/>
      <c r="C100" s="32"/>
      <c r="D100" s="32"/>
      <c r="E100" s="32"/>
      <c r="F100" s="32"/>
      <c r="G100" s="105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04"/>
      <c r="BY100" s="104"/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104"/>
      <c r="CZ100" s="104"/>
      <c r="DA100" s="104"/>
      <c r="DB100" s="104"/>
      <c r="DC100" s="104"/>
      <c r="DD100" s="104"/>
      <c r="DE100" s="104"/>
      <c r="DF100" s="104"/>
      <c r="DG100" s="104"/>
      <c r="DH100" s="104"/>
      <c r="DI100" s="104"/>
      <c r="DJ100" s="104"/>
      <c r="DK100" s="104"/>
      <c r="DL100" s="104"/>
      <c r="DM100" s="104"/>
      <c r="DN100" s="104"/>
      <c r="DO100" s="104"/>
      <c r="DP100" s="104"/>
      <c r="DQ100" s="104"/>
      <c r="DR100" s="104"/>
      <c r="DS100" s="104"/>
      <c r="DT100" s="104"/>
      <c r="DU100" s="104"/>
      <c r="DV100" s="104"/>
      <c r="DW100" s="104"/>
      <c r="DX100" s="104"/>
      <c r="DY100" s="104"/>
      <c r="DZ100" s="104"/>
      <c r="EA100" s="104"/>
      <c r="EB100" s="104"/>
      <c r="EC100" s="104"/>
      <c r="ED100" s="104"/>
      <c r="EE100" s="104"/>
      <c r="EF100" s="104"/>
      <c r="EG100" s="104"/>
      <c r="EH100" s="104"/>
      <c r="EI100" s="104"/>
      <c r="EJ100" s="104"/>
      <c r="EK100" s="104"/>
      <c r="EL100" s="104"/>
      <c r="EM100" s="104"/>
      <c r="EN100" s="104"/>
      <c r="EO100" s="104"/>
      <c r="EP100" s="104"/>
      <c r="EQ100" s="104"/>
      <c r="ER100" s="104"/>
      <c r="ES100" s="104"/>
      <c r="ET100" s="104"/>
      <c r="EU100" s="104"/>
      <c r="EV100" s="104"/>
      <c r="EW100" s="104"/>
      <c r="EX100" s="104"/>
      <c r="EY100" s="104"/>
      <c r="EZ100" s="104"/>
      <c r="FA100" s="104"/>
      <c r="FB100" s="104"/>
      <c r="FC100" s="104"/>
      <c r="FD100" s="104"/>
      <c r="FE100" s="104"/>
      <c r="FF100" s="104"/>
      <c r="FG100" s="104"/>
      <c r="FH100" s="104"/>
      <c r="FI100" s="104"/>
      <c r="FJ100" s="104"/>
      <c r="FK100" s="104"/>
      <c r="FL100" s="104"/>
      <c r="FM100" s="104"/>
      <c r="FN100" s="104"/>
      <c r="FO100" s="104"/>
      <c r="FP100" s="104"/>
      <c r="FQ100" s="104"/>
      <c r="FR100" s="104"/>
      <c r="FS100" s="104"/>
      <c r="FT100" s="104"/>
      <c r="FU100" s="104"/>
      <c r="FV100" s="104"/>
      <c r="FW100" s="104"/>
      <c r="FX100" s="104"/>
      <c r="FY100" s="104"/>
      <c r="FZ100" s="104"/>
      <c r="GA100" s="104"/>
      <c r="GB100" s="104"/>
      <c r="GC100" s="104"/>
      <c r="GD100" s="104"/>
      <c r="GE100" s="104"/>
      <c r="GF100" s="104"/>
      <c r="GG100" s="104"/>
      <c r="GH100" s="104"/>
      <c r="GI100" s="104"/>
      <c r="GJ100" s="104"/>
      <c r="GK100" s="104"/>
      <c r="GL100" s="104"/>
      <c r="GM100" s="104"/>
      <c r="GN100" s="104"/>
      <c r="GO100" s="104"/>
      <c r="GP100" s="104"/>
      <c r="GQ100" s="104"/>
      <c r="GR100" s="104"/>
      <c r="GS100" s="104"/>
      <c r="GT100" s="104"/>
      <c r="GU100" s="104"/>
      <c r="GV100" s="104"/>
      <c r="GW100" s="104"/>
      <c r="GX100" s="104"/>
      <c r="GY100" s="104"/>
      <c r="GZ100" s="104"/>
      <c r="HA100" s="104"/>
      <c r="HB100" s="104"/>
      <c r="HC100" s="104"/>
      <c r="HD100" s="104"/>
      <c r="HE100" s="104"/>
      <c r="HF100" s="104"/>
      <c r="HG100" s="104"/>
      <c r="HH100" s="104"/>
      <c r="HI100" s="104"/>
      <c r="HJ100" s="104"/>
      <c r="HK100" s="104"/>
      <c r="HL100" s="104"/>
      <c r="HM100" s="104"/>
      <c r="HN100" s="104"/>
      <c r="HO100" s="104"/>
      <c r="HP100" s="104"/>
      <c r="HQ100" s="104"/>
      <c r="HR100" s="104"/>
      <c r="HS100" s="104"/>
      <c r="HT100" s="104"/>
      <c r="HU100" s="104"/>
      <c r="HV100" s="104"/>
      <c r="HW100" s="104"/>
      <c r="HX100" s="104"/>
      <c r="HY100" s="104"/>
      <c r="HZ100" s="104"/>
      <c r="IA100" s="104"/>
      <c r="IB100" s="104"/>
      <c r="IC100" s="104"/>
      <c r="ID100" s="104"/>
      <c r="IE100" s="104"/>
      <c r="IF100" s="104"/>
      <c r="IG100" s="104"/>
      <c r="IH100" s="104"/>
      <c r="II100" s="104"/>
      <c r="IJ100" s="104"/>
      <c r="IK100" s="104"/>
      <c r="IL100" s="104"/>
      <c r="IM100" s="104"/>
      <c r="IN100" s="104"/>
      <c r="IO100" s="104"/>
      <c r="IP100" s="104"/>
      <c r="IQ100" s="104"/>
      <c r="IR100" s="104"/>
      <c r="IS100" s="104"/>
      <c r="IT100" s="104"/>
      <c r="IU100" s="104"/>
    </row>
    <row r="101" spans="1:255" ht="11.25" customHeight="1" thickBot="1">
      <c r="B101" s="125" t="s">
        <v>42</v>
      </c>
      <c r="C101" s="126"/>
      <c r="D101" s="57"/>
      <c r="E101" s="23"/>
      <c r="F101" s="23"/>
      <c r="G101" s="30"/>
    </row>
    <row r="102" spans="1:255" ht="11.25" customHeight="1">
      <c r="B102" s="50" t="s">
        <v>29</v>
      </c>
      <c r="C102" s="24" t="s">
        <v>43</v>
      </c>
      <c r="D102" s="51" t="s">
        <v>44</v>
      </c>
      <c r="E102" s="23"/>
      <c r="F102" s="23"/>
      <c r="G102" s="30"/>
    </row>
    <row r="103" spans="1:255" ht="11.25" customHeight="1">
      <c r="B103" s="52" t="s">
        <v>45</v>
      </c>
      <c r="C103" s="25">
        <f>+G30</f>
        <v>8980000</v>
      </c>
      <c r="D103" s="53">
        <f>(C103/C109)</f>
        <v>0.65641689952471394</v>
      </c>
      <c r="E103" s="23"/>
      <c r="F103" s="23"/>
      <c r="G103" s="30"/>
    </row>
    <row r="104" spans="1:255" ht="11.25" customHeight="1">
      <c r="B104" s="52" t="s">
        <v>46</v>
      </c>
      <c r="C104" s="26">
        <v>0</v>
      </c>
      <c r="D104" s="53">
        <v>0</v>
      </c>
      <c r="E104" s="23"/>
      <c r="F104" s="23"/>
      <c r="G104" s="30"/>
    </row>
    <row r="105" spans="1:255" ht="11.25" customHeight="1">
      <c r="B105" s="52" t="s">
        <v>47</v>
      </c>
      <c r="C105" s="25">
        <f>+G40</f>
        <v>0</v>
      </c>
      <c r="D105" s="53">
        <f>(C105/C109)</f>
        <v>0</v>
      </c>
      <c r="E105" s="23"/>
      <c r="F105" s="23"/>
      <c r="G105" s="30"/>
    </row>
    <row r="106" spans="1:255" ht="11.25" customHeight="1">
      <c r="B106" s="52" t="s">
        <v>23</v>
      </c>
      <c r="C106" s="25">
        <f>+G75</f>
        <v>2478486</v>
      </c>
      <c r="D106" s="53">
        <f>(C106/C109)</f>
        <v>0.18117150285472272</v>
      </c>
      <c r="E106" s="23"/>
      <c r="F106" s="23"/>
      <c r="G106" s="30"/>
    </row>
    <row r="107" spans="1:255" ht="11.25" customHeight="1">
      <c r="B107" s="52" t="s">
        <v>48</v>
      </c>
      <c r="C107" s="27">
        <f>+G84</f>
        <v>1570400</v>
      </c>
      <c r="D107" s="53">
        <f>(C107/C109)</f>
        <v>0.11479255000151567</v>
      </c>
      <c r="E107" s="29"/>
      <c r="F107" s="29"/>
      <c r="G107" s="30"/>
    </row>
    <row r="108" spans="1:255" ht="11.25" customHeight="1">
      <c r="B108" s="52" t="s">
        <v>49</v>
      </c>
      <c r="C108" s="27">
        <f>+G87</f>
        <v>651444.30000000005</v>
      </c>
      <c r="D108" s="53">
        <f>(C108/C109)</f>
        <v>4.7619047619047616E-2</v>
      </c>
      <c r="E108" s="29"/>
      <c r="F108" s="29"/>
      <c r="G108" s="30"/>
    </row>
    <row r="109" spans="1:255" ht="11.25" customHeight="1" thickBot="1">
      <c r="B109" s="54" t="s">
        <v>50</v>
      </c>
      <c r="C109" s="55">
        <f>SUM(C103:C108)</f>
        <v>13680330.300000001</v>
      </c>
      <c r="D109" s="56">
        <f>SUM(D103:D108)</f>
        <v>1</v>
      </c>
      <c r="E109" s="29"/>
      <c r="F109" s="29"/>
      <c r="G109" s="30"/>
    </row>
    <row r="110" spans="1:255" ht="11.25" customHeight="1">
      <c r="B110" s="48"/>
      <c r="C110" s="35"/>
      <c r="D110" s="35"/>
      <c r="E110" s="35"/>
      <c r="F110" s="35"/>
      <c r="G110" s="30"/>
    </row>
    <row r="111" spans="1:255" ht="11.25" customHeight="1">
      <c r="B111" s="49"/>
      <c r="C111" s="35"/>
      <c r="D111" s="35"/>
      <c r="E111" s="35"/>
      <c r="F111" s="35"/>
      <c r="G111" s="30"/>
    </row>
    <row r="112" spans="1:255" ht="11.25" customHeight="1" thickBot="1">
      <c r="B112" s="64"/>
      <c r="C112" s="65" t="s">
        <v>59</v>
      </c>
      <c r="D112" s="66"/>
      <c r="E112" s="67"/>
      <c r="F112" s="28"/>
      <c r="G112" s="30"/>
    </row>
    <row r="113" spans="2:7" ht="11.25" customHeight="1">
      <c r="B113" s="68" t="s">
        <v>55</v>
      </c>
      <c r="C113" s="123">
        <v>10500</v>
      </c>
      <c r="D113" s="123">
        <v>11500</v>
      </c>
      <c r="E113" s="124">
        <v>12500</v>
      </c>
      <c r="F113" s="63"/>
      <c r="G113" s="31"/>
    </row>
    <row r="114" spans="2:7" ht="11.25" customHeight="1" thickBot="1">
      <c r="B114" s="54" t="s">
        <v>60</v>
      </c>
      <c r="C114" s="74">
        <f>(G88/C113)</f>
        <v>1302.8886</v>
      </c>
      <c r="D114" s="74">
        <f>(G88/D113)</f>
        <v>1189.5939391304348</v>
      </c>
      <c r="E114" s="75">
        <f>(G88/E113)</f>
        <v>1094.426424</v>
      </c>
      <c r="F114" s="63"/>
      <c r="G114" s="31"/>
    </row>
    <row r="115" spans="2:7" ht="11.25" customHeight="1">
      <c r="B115" s="59" t="s">
        <v>51</v>
      </c>
      <c r="C115" s="32"/>
      <c r="D115" s="32"/>
      <c r="E115" s="32"/>
      <c r="F115" s="32"/>
      <c r="G115" s="32"/>
    </row>
  </sheetData>
  <mergeCells count="9">
    <mergeCell ref="B101:C10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2023-02-07T12:09:26Z</dcterms:modified>
</cp:coreProperties>
</file>