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Arand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40" i="1"/>
  <c r="G67" i="1" l="1"/>
  <c r="C91" i="1" s="1"/>
  <c r="G51" i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<sst xmlns="http://schemas.openxmlformats.org/spreadsheetml/2006/main" count="175" uniqueCount="129">
  <si>
    <t>RUBRO O CULTIVO</t>
  </si>
  <si>
    <t>ARANDANO AÑO 4</t>
  </si>
  <si>
    <t>RENDIMIENTO (KG./Há.)</t>
  </si>
  <si>
    <t>VARIEDAD</t>
  </si>
  <si>
    <t>LEGACY Y OTRAS</t>
  </si>
  <si>
    <t>FECHA ESTIMADA  PRECIO VENTA</t>
  </si>
  <si>
    <t>NOV A FEB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</si>
  <si>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</si>
  <si>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</si>
  <si>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</si>
  <si>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</si>
  <si>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</si>
  <si>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</si>
  <si>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</si>
  <si>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</si>
  <si>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FRESCO EXPORTACION</t>
  </si>
  <si>
    <t>COMUNA/LOCALIDAD</t>
  </si>
  <si>
    <t>FECHA DE COSECHA</t>
  </si>
  <si>
    <t>DICIEMBRE-FEBRERO</t>
  </si>
  <si>
    <t>FECHA PRECIO INSUMOS</t>
  </si>
  <si>
    <t>CONTINGENCIA</t>
  </si>
  <si>
    <t>HELADA-GRANIZO-SEQUIA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</si>
  <si>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</si>
  <si>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</si>
  <si>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</si>
  <si>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</si>
  <si>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</si>
  <si>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</si>
  <si>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</si>
  <si>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</si>
  <si>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RETIRO SARMIENT.</t>
  </si>
  <si>
    <t>JH</t>
  </si>
  <si>
    <t>JUNIO-JULIO</t>
  </si>
  <si>
    <t>APLICACIÓN DE FERTILIZ.</t>
  </si>
  <si>
    <t>JULIO-DIC.</t>
  </si>
  <si>
    <t>APLICACIÓN FITOSANITARIA</t>
  </si>
  <si>
    <t>JUNIO-FEBRERO</t>
  </si>
  <si>
    <t>APLICACION HERBICIDAS</t>
  </si>
  <si>
    <t>AGOSTO-DICIEMB.</t>
  </si>
  <si>
    <t>CONTROL DE MALEZ.MAN</t>
  </si>
  <si>
    <t>JUNIO-SEPT.</t>
  </si>
  <si>
    <t>RIEGO</t>
  </si>
  <si>
    <t>SEPT-FEBRERO</t>
  </si>
  <si>
    <t>COSECHA Y EMBALAJE (*)</t>
  </si>
  <si>
    <t>DIC-FEBRERO</t>
  </si>
  <si>
    <t>Subtotal Jornadas Hombre</t>
  </si>
  <si>
    <t>JORNADAS ANIMAL</t>
  </si>
  <si>
    <t>Subtotal Jornadas Animal</t>
  </si>
  <si>
    <t>MAQUINARIA</t>
  </si>
  <si>
    <t>APLICACIÓN AGROQU. (3)</t>
  </si>
  <si>
    <t>SEPTIEMBRE-MARZO</t>
  </si>
  <si>
    <t>SEPTIEMBRE-ENERO</t>
  </si>
  <si>
    <t>SEPTIEM-NOVIEM</t>
  </si>
  <si>
    <t xml:space="preserve">TRITURAR PODA </t>
  </si>
  <si>
    <t>SEPT-OCT.</t>
  </si>
  <si>
    <t>TRANSPORTE COSECHA</t>
  </si>
  <si>
    <t>ACARREO INSUMOS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</si>
  <si>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</si>
  <si>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</si>
  <si>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</si>
  <si>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</si>
  <si>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</si>
  <si>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</si>
  <si>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</si>
  <si>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KG.</t>
  </si>
  <si>
    <t>OCTUBRE-NOVIEMBRE</t>
  </si>
  <si>
    <t>FOSFATO MONOAMONICO</t>
  </si>
  <si>
    <t>MAYO-JUNIO</t>
  </si>
  <si>
    <t>SULFATO DE MAGNESIO</t>
  </si>
  <si>
    <t>NITRATO DE CA</t>
  </si>
  <si>
    <t>SULFATO DE K.</t>
  </si>
  <si>
    <t>ACIDO FOSFORICO</t>
  </si>
  <si>
    <t>SEPT-DIC</t>
  </si>
  <si>
    <t>FUNGUICIDAS</t>
  </si>
  <si>
    <t xml:space="preserve">  </t>
  </si>
  <si>
    <t>POLYBEN</t>
  </si>
  <si>
    <t>INSECTICIDAS</t>
  </si>
  <si>
    <t>LIT</t>
  </si>
  <si>
    <t>OCT-NOV.</t>
  </si>
  <si>
    <t>HERBICIDA</t>
  </si>
  <si>
    <t>AGOSTO-NOV.</t>
  </si>
  <si>
    <t>Subtotal Insumos</t>
  </si>
  <si>
    <t>OTROS</t>
  </si>
  <si>
    <t>Item</t>
  </si>
  <si>
    <t xml:space="preserve">ARRIENDO COLMENAS </t>
  </si>
  <si>
    <t xml:space="preserve">COLMENAS </t>
  </si>
  <si>
    <t>OCT-NOV</t>
  </si>
  <si>
    <t>ANALISIS QUIMICO DE SUELOS</t>
  </si>
  <si>
    <t xml:space="preserve">UNIDAD </t>
  </si>
  <si>
    <t>JULIO -AGOSTO</t>
  </si>
  <si>
    <t xml:space="preserve">ANALISIS  FOLIAR </t>
  </si>
  <si>
    <t>UNIDAD</t>
  </si>
  <si>
    <t>AGOST-SEPT.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</si>
  <si>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</si>
  <si>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</si>
  <si>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</si>
  <si>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</si>
  <si>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</si>
  <si>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</si>
  <si>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</si>
  <si>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</si>
  <si>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</si>
  <si>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</si>
  <si>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</si>
  <si>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</si>
  <si>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</si>
  <si>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Los Valores de Cosecha JH equivale al pago por kilo cosechado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</si>
  <si>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</si>
  <si>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</si>
  <si>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</si>
  <si>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</si>
  <si>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</si>
  <si>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</si>
  <si>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</si>
  <si>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</si>
  <si>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</si>
  <si>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</si>
  <si>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</si>
  <si>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</si>
  <si>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</si>
  <si>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</si>
  <si>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</si>
  <si>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APLICACIÓN FERTILIZANTES(4)</t>
  </si>
  <si>
    <t>CULTIVADOR ENTRE HILERA(2)</t>
  </si>
  <si>
    <t>ZERO O SIMILAR</t>
  </si>
  <si>
    <t>ROUNDOP O SIMILAR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</si>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</sst>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0" fontId="0" fillId="2" borderId="1" xfId="0" applyFill="1" applyBorder="1"/>
    <xf numFmtId="0" fontId="8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" fillId="0" borderId="0" xfId="0" applyNumberFormat="1" applyFo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/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/>
    <xf numFmtId="0" fontId="15" fillId="6" borderId="1" xfId="0" applyFont="1" applyFill="1" applyBorder="1"/>
    <xf numFmtId="49" fontId="15" fillId="7" borderId="10" xfId="0" applyNumberFormat="1" applyFont="1" applyFill="1" applyBorder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/>
    <xf numFmtId="49" fontId="10" fillId="3" borderId="10" xfId="0" applyNumberFormat="1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82408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48" zoomScaleNormal="148" workbookViewId="0">
      <selection activeCell="C14" sqref="C14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8.8554687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</v>
      </c>
      <c r="D9" s="25"/>
      <c r="E9" s="102" t="s">
        <v>2</v>
      </c>
      <c r="F9" s="103"/>
      <c r="G9" s="41">
        <v>12000</v>
      </c>
      <c r="H9" s="42"/>
    </row>
    <row r="10" spans="1:8" ht="15" customHeight="1" x14ac:dyDescent="0.25">
      <c r="A10" s="23"/>
      <c r="B10" s="19" t="s">
        <v>3</v>
      </c>
      <c r="C10" s="20" t="s">
        <v>4</v>
      </c>
      <c r="D10" s="26"/>
      <c r="E10" s="100" t="s">
        <v>5</v>
      </c>
      <c r="F10" s="101"/>
      <c r="G10" s="21" t="s">
        <v>6</v>
      </c>
    </row>
    <row r="11" spans="1:8" ht="15" customHeight="1" x14ac:dyDescent="0.25">
      <c r="A11" s="23"/>
      <c r="B11" s="19" t="s">
        <v>7</v>
      </c>
      <c r="C11" s="21" t="s">
        <v>8</v>
      </c>
      <c r="D11" s="26"/>
      <c r="E11" s="100" t="s">
        <v>9</v>
      </c>
      <c r="F11" s="101"/>
      <c r="G11" s="38">
        <v>1600</v>
      </c>
    </row>
    <row r="12" spans="1:8" ht="15" customHeight="1" x14ac:dyDescent="0.25">
      <c r="A12" s="23"/>
      <c r="B12" s="19" t="s">
        <v>10</v>
      </c>
      <c r="C12" s="20" t="s">
        <v>11</v>
      </c>
      <c r="D12" s="26"/>
      <c r="E12" s="16" t="s">
        <v>12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13</v>
      </c>
      <c r="C13" s="20" t="s">
        <v>126</v>
      </c>
      <c r="D13" s="26"/>
      <c r="E13" s="100" t="s">
        <v>14</v>
      </c>
      <c r="F13" s="101"/>
      <c r="G13" s="9" t="s">
        <v>15</v>
      </c>
    </row>
    <row r="14" spans="1:8" ht="38.25" x14ac:dyDescent="0.25">
      <c r="A14" s="23"/>
      <c r="B14" s="19" t="s">
        <v>16</v>
      </c>
      <c r="C14" s="20" t="s">
        <v>127</v>
      </c>
      <c r="D14" s="26"/>
      <c r="E14" s="100" t="s">
        <v>17</v>
      </c>
      <c r="F14" s="101"/>
      <c r="G14" s="9" t="s">
        <v>18</v>
      </c>
    </row>
    <row r="15" spans="1:8" ht="25.5" customHeight="1" x14ac:dyDescent="0.25">
      <c r="A15" s="23"/>
      <c r="B15" s="19" t="s">
        <v>19</v>
      </c>
      <c r="C15" s="108" t="s">
        <v>128</v>
      </c>
      <c r="D15" s="26"/>
      <c r="E15" s="104" t="s">
        <v>20</v>
      </c>
      <c r="F15" s="105"/>
      <c r="G15" s="9" t="s">
        <v>21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6" t="s">
        <v>22</v>
      </c>
      <c r="C17" s="107"/>
      <c r="D17" s="107"/>
      <c r="E17" s="107"/>
      <c r="F17" s="107"/>
      <c r="G17" s="107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23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24</v>
      </c>
      <c r="C20" s="45" t="s">
        <v>25</v>
      </c>
      <c r="D20" s="45" t="s">
        <v>26</v>
      </c>
      <c r="E20" s="45" t="s">
        <v>27</v>
      </c>
      <c r="F20" s="45" t="s">
        <v>28</v>
      </c>
      <c r="G20" s="45" t="s">
        <v>29</v>
      </c>
    </row>
    <row r="21" spans="1:8" ht="12.75" customHeight="1" x14ac:dyDescent="0.25">
      <c r="A21" s="23"/>
      <c r="B21" s="7" t="s">
        <v>30</v>
      </c>
      <c r="C21" s="43" t="s">
        <v>31</v>
      </c>
      <c r="D21" s="8">
        <v>24</v>
      </c>
      <c r="E21" s="7" t="s">
        <v>32</v>
      </c>
      <c r="F21" s="10">
        <v>35000</v>
      </c>
      <c r="G21" s="10">
        <f>(D21*F21)</f>
        <v>840000</v>
      </c>
    </row>
    <row r="22" spans="1:8" ht="12.75" customHeight="1" x14ac:dyDescent="0.25">
      <c r="A22" s="23"/>
      <c r="B22" s="7" t="s">
        <v>33</v>
      </c>
      <c r="C22" s="43" t="s">
        <v>31</v>
      </c>
      <c r="D22" s="8">
        <v>5</v>
      </c>
      <c r="E22" s="7" t="s">
        <v>34</v>
      </c>
      <c r="F22" s="10">
        <v>35000</v>
      </c>
      <c r="G22" s="10">
        <f t="shared" ref="G22:G27" si="0">(D22*F22)</f>
        <v>175000</v>
      </c>
    </row>
    <row r="23" spans="1:8" ht="12.75" customHeight="1" x14ac:dyDescent="0.25">
      <c r="A23" s="23"/>
      <c r="B23" s="7" t="s">
        <v>35</v>
      </c>
      <c r="C23" s="43" t="s">
        <v>31</v>
      </c>
      <c r="D23" s="8">
        <v>6</v>
      </c>
      <c r="E23" s="7" t="s">
        <v>36</v>
      </c>
      <c r="F23" s="10">
        <v>35000</v>
      </c>
      <c r="G23" s="10">
        <f t="shared" si="0"/>
        <v>210000</v>
      </c>
    </row>
    <row r="24" spans="1:8" ht="12.75" customHeight="1" x14ac:dyDescent="0.25">
      <c r="A24" s="23"/>
      <c r="B24" s="7" t="s">
        <v>37</v>
      </c>
      <c r="C24" s="43" t="s">
        <v>31</v>
      </c>
      <c r="D24" s="8">
        <v>5</v>
      </c>
      <c r="E24" s="7" t="s">
        <v>38</v>
      </c>
      <c r="F24" s="10">
        <v>35000</v>
      </c>
      <c r="G24" s="10">
        <f t="shared" si="0"/>
        <v>175000</v>
      </c>
    </row>
    <row r="25" spans="1:8" ht="12.75" customHeight="1" x14ac:dyDescent="0.25">
      <c r="A25" s="23"/>
      <c r="B25" s="7" t="s">
        <v>39</v>
      </c>
      <c r="C25" s="43" t="s">
        <v>31</v>
      </c>
      <c r="D25" s="8">
        <v>15</v>
      </c>
      <c r="E25" s="7" t="s">
        <v>40</v>
      </c>
      <c r="F25" s="10">
        <v>35000</v>
      </c>
      <c r="G25" s="10">
        <f t="shared" si="0"/>
        <v>525000</v>
      </c>
    </row>
    <row r="26" spans="1:8" ht="12.75" customHeight="1" x14ac:dyDescent="0.25">
      <c r="A26" s="23"/>
      <c r="B26" s="7" t="s">
        <v>41</v>
      </c>
      <c r="C26" s="43" t="s">
        <v>31</v>
      </c>
      <c r="D26" s="8">
        <v>22</v>
      </c>
      <c r="E26" s="7" t="s">
        <v>42</v>
      </c>
      <c r="F26" s="10">
        <v>35000</v>
      </c>
      <c r="G26" s="10">
        <f t="shared" si="0"/>
        <v>770000</v>
      </c>
    </row>
    <row r="27" spans="1:8" ht="12.75" customHeight="1" x14ac:dyDescent="0.25">
      <c r="A27" s="23"/>
      <c r="B27" s="7" t="s">
        <v>43</v>
      </c>
      <c r="C27" s="43" t="s">
        <v>31</v>
      </c>
      <c r="D27" s="95">
        <v>200</v>
      </c>
      <c r="E27" s="7" t="s">
        <v>44</v>
      </c>
      <c r="F27" s="10">
        <v>35000</v>
      </c>
      <c r="G27" s="10">
        <f t="shared" si="0"/>
        <v>7000000</v>
      </c>
    </row>
    <row r="28" spans="1:8" ht="12.75" customHeight="1" x14ac:dyDescent="0.25">
      <c r="A28" s="23"/>
      <c r="B28" s="97" t="s">
        <v>45</v>
      </c>
      <c r="C28" s="46"/>
      <c r="D28" s="46"/>
      <c r="E28" s="46"/>
      <c r="F28" s="47"/>
      <c r="G28" s="48">
        <f>SUM(G21:G27)</f>
        <v>9695000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46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24</v>
      </c>
      <c r="C31" s="45" t="s">
        <v>25</v>
      </c>
      <c r="D31" s="45" t="s">
        <v>26</v>
      </c>
      <c r="E31" s="49" t="s">
        <v>27</v>
      </c>
      <c r="F31" s="45" t="s">
        <v>28</v>
      </c>
      <c r="G31" s="49" t="s">
        <v>29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7" t="s">
        <v>47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48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24</v>
      </c>
      <c r="C36" s="49" t="s">
        <v>25</v>
      </c>
      <c r="D36" s="49" t="s">
        <v>26</v>
      </c>
      <c r="E36" s="49" t="s">
        <v>27</v>
      </c>
      <c r="F36" s="45" t="s">
        <v>28</v>
      </c>
      <c r="G36" s="49" t="s">
        <v>29</v>
      </c>
    </row>
    <row r="37" spans="1:11" ht="12.75" customHeight="1" x14ac:dyDescent="0.25">
      <c r="A37" s="23"/>
      <c r="B37" s="7" t="s">
        <v>49</v>
      </c>
      <c r="C37" s="43" t="s">
        <v>121</v>
      </c>
      <c r="D37" s="8">
        <v>3</v>
      </c>
      <c r="E37" s="9" t="s">
        <v>50</v>
      </c>
      <c r="F37" s="10">
        <v>30000</v>
      </c>
      <c r="G37" s="11">
        <f t="shared" ref="G37:G42" si="1">D37*F37</f>
        <v>90000</v>
      </c>
    </row>
    <row r="38" spans="1:11" ht="12.75" customHeight="1" x14ac:dyDescent="0.25">
      <c r="A38" s="23"/>
      <c r="B38" s="7" t="s">
        <v>122</v>
      </c>
      <c r="C38" s="43" t="s">
        <v>121</v>
      </c>
      <c r="D38" s="8">
        <v>4</v>
      </c>
      <c r="E38" s="9" t="s">
        <v>51</v>
      </c>
      <c r="F38" s="10">
        <v>30000</v>
      </c>
      <c r="G38" s="11">
        <f t="shared" si="1"/>
        <v>120000</v>
      </c>
    </row>
    <row r="39" spans="1:11" ht="12.75" customHeight="1" x14ac:dyDescent="0.25">
      <c r="A39" s="23"/>
      <c r="B39" s="7" t="s">
        <v>123</v>
      </c>
      <c r="C39" s="43" t="s">
        <v>121</v>
      </c>
      <c r="D39" s="8">
        <v>2</v>
      </c>
      <c r="E39" s="9" t="s">
        <v>52</v>
      </c>
      <c r="F39" s="10">
        <v>45000</v>
      </c>
      <c r="G39" s="11">
        <f t="shared" si="1"/>
        <v>90000</v>
      </c>
    </row>
    <row r="40" spans="1:11" ht="12.75" customHeight="1" x14ac:dyDescent="0.25">
      <c r="A40" s="23"/>
      <c r="B40" s="7" t="s">
        <v>53</v>
      </c>
      <c r="C40" s="43" t="s">
        <v>121</v>
      </c>
      <c r="D40" s="8">
        <v>1</v>
      </c>
      <c r="E40" s="9" t="s">
        <v>54</v>
      </c>
      <c r="F40" s="10">
        <v>90000</v>
      </c>
      <c r="G40" s="11">
        <f t="shared" si="1"/>
        <v>90000</v>
      </c>
    </row>
    <row r="41" spans="1:11" ht="12.75" customHeight="1" x14ac:dyDescent="0.25">
      <c r="A41" s="23"/>
      <c r="B41" s="7" t="s">
        <v>55</v>
      </c>
      <c r="C41" s="43" t="s">
        <v>121</v>
      </c>
      <c r="D41" s="8">
        <v>1</v>
      </c>
      <c r="E41" s="9" t="s">
        <v>18</v>
      </c>
      <c r="F41" s="10">
        <v>35000</v>
      </c>
      <c r="G41" s="11">
        <f t="shared" si="1"/>
        <v>35000</v>
      </c>
    </row>
    <row r="42" spans="1:11" ht="12.75" customHeight="1" x14ac:dyDescent="0.25">
      <c r="A42" s="23"/>
      <c r="B42" s="7" t="s">
        <v>56</v>
      </c>
      <c r="C42" s="43" t="s">
        <v>121</v>
      </c>
      <c r="D42" s="8">
        <v>1</v>
      </c>
      <c r="E42" s="9" t="s">
        <v>50</v>
      </c>
      <c r="F42" s="10">
        <v>25000</v>
      </c>
      <c r="G42" s="11">
        <f t="shared" si="1"/>
        <v>25000</v>
      </c>
    </row>
    <row r="43" spans="1:11" ht="12.75" customHeight="1" x14ac:dyDescent="0.25">
      <c r="A43" s="23"/>
      <c r="B43" s="97" t="s">
        <v>57</v>
      </c>
      <c r="C43" s="46"/>
      <c r="D43" s="46"/>
      <c r="E43" s="46"/>
      <c r="F43" s="47"/>
      <c r="G43" s="48">
        <f>SUM(G37:G42)</f>
        <v>450000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58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59</v>
      </c>
      <c r="C46" s="45" t="s">
        <v>60</v>
      </c>
      <c r="D46" s="45" t="s">
        <v>61</v>
      </c>
      <c r="E46" s="45" t="s">
        <v>27</v>
      </c>
      <c r="F46" s="45" t="s">
        <v>28</v>
      </c>
      <c r="G46" s="45" t="s">
        <v>29</v>
      </c>
      <c r="K46" s="4"/>
    </row>
    <row r="47" spans="1:11" ht="12.75" customHeight="1" x14ac:dyDescent="0.25">
      <c r="A47" s="23"/>
      <c r="B47" s="12" t="s">
        <v>62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63</v>
      </c>
      <c r="C48" s="17" t="s">
        <v>64</v>
      </c>
      <c r="D48" s="18">
        <v>200</v>
      </c>
      <c r="E48" s="17" t="s">
        <v>65</v>
      </c>
      <c r="F48" s="15">
        <v>1000</v>
      </c>
      <c r="G48" s="15">
        <f>(D48*F48)</f>
        <v>200000</v>
      </c>
    </row>
    <row r="49" spans="1:8" ht="12.75" customHeight="1" x14ac:dyDescent="0.25">
      <c r="A49" s="23"/>
      <c r="B49" s="16" t="s">
        <v>66</v>
      </c>
      <c r="C49" s="17" t="s">
        <v>64</v>
      </c>
      <c r="D49" s="18">
        <v>200</v>
      </c>
      <c r="E49" s="17" t="s">
        <v>67</v>
      </c>
      <c r="F49" s="15">
        <v>2560</v>
      </c>
      <c r="G49" s="15">
        <f>(D49*F49)</f>
        <v>512000</v>
      </c>
    </row>
    <row r="50" spans="1:8" ht="12.75" customHeight="1" x14ac:dyDescent="0.25">
      <c r="A50" s="23"/>
      <c r="B50" s="52" t="s">
        <v>68</v>
      </c>
      <c r="C50" s="17" t="s">
        <v>64</v>
      </c>
      <c r="D50" s="18">
        <v>50</v>
      </c>
      <c r="E50" s="17" t="s">
        <v>65</v>
      </c>
      <c r="F50" s="15">
        <v>722</v>
      </c>
      <c r="G50" s="15">
        <f>(D50*F50)</f>
        <v>36100</v>
      </c>
    </row>
    <row r="51" spans="1:8" ht="12.75" customHeight="1" x14ac:dyDescent="0.25">
      <c r="A51" s="23"/>
      <c r="B51" s="16" t="s">
        <v>69</v>
      </c>
      <c r="C51" s="17" t="s">
        <v>64</v>
      </c>
      <c r="D51" s="18">
        <v>70</v>
      </c>
      <c r="E51" s="17" t="s">
        <v>65</v>
      </c>
      <c r="F51" s="15">
        <v>1720</v>
      </c>
      <c r="G51" s="15">
        <f t="shared" ref="G51:G55" si="2">(D51*F51)</f>
        <v>120400</v>
      </c>
    </row>
    <row r="52" spans="1:8" ht="12.75" customHeight="1" x14ac:dyDescent="0.25">
      <c r="A52" s="23"/>
      <c r="B52" s="16" t="s">
        <v>70</v>
      </c>
      <c r="C52" s="17" t="s">
        <v>64</v>
      </c>
      <c r="D52" s="18">
        <v>200</v>
      </c>
      <c r="E52" s="17" t="s">
        <v>65</v>
      </c>
      <c r="F52" s="15">
        <v>2618</v>
      </c>
      <c r="G52" s="15">
        <f t="shared" si="2"/>
        <v>523600</v>
      </c>
    </row>
    <row r="53" spans="1:8" ht="12.75" customHeight="1" x14ac:dyDescent="0.25">
      <c r="A53" s="23"/>
      <c r="B53" s="16" t="s">
        <v>71</v>
      </c>
      <c r="C53" s="17" t="s">
        <v>64</v>
      </c>
      <c r="D53" s="18">
        <v>8</v>
      </c>
      <c r="E53" s="17" t="s">
        <v>72</v>
      </c>
      <c r="F53" s="15">
        <v>1900</v>
      </c>
      <c r="G53" s="15">
        <f t="shared" si="2"/>
        <v>15200</v>
      </c>
    </row>
    <row r="54" spans="1:8" ht="12.75" customHeight="1" x14ac:dyDescent="0.25">
      <c r="A54" s="23"/>
      <c r="B54" s="12" t="s">
        <v>73</v>
      </c>
      <c r="C54" s="13"/>
      <c r="D54" s="14"/>
      <c r="E54" s="13"/>
      <c r="F54" s="15"/>
      <c r="G54" s="15"/>
      <c r="H54" s="1" t="s">
        <v>74</v>
      </c>
    </row>
    <row r="55" spans="1:8" ht="11.25" customHeight="1" x14ac:dyDescent="0.25">
      <c r="B55" s="16" t="s">
        <v>75</v>
      </c>
      <c r="C55" s="17" t="s">
        <v>64</v>
      </c>
      <c r="D55" s="18">
        <v>5</v>
      </c>
      <c r="E55" s="17" t="s">
        <v>44</v>
      </c>
      <c r="F55" s="15">
        <v>21900</v>
      </c>
      <c r="G55" s="15">
        <f t="shared" si="2"/>
        <v>109500</v>
      </c>
    </row>
    <row r="56" spans="1:8" ht="12.75" customHeight="1" x14ac:dyDescent="0.25">
      <c r="A56" s="23"/>
      <c r="B56" s="12" t="s">
        <v>76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124</v>
      </c>
      <c r="C57" s="17" t="s">
        <v>77</v>
      </c>
      <c r="D57" s="18">
        <v>0.5</v>
      </c>
      <c r="E57" s="17" t="s">
        <v>78</v>
      </c>
      <c r="F57" s="15">
        <v>56000</v>
      </c>
      <c r="G57" s="15">
        <f>(D57*F57)</f>
        <v>28000</v>
      </c>
    </row>
    <row r="58" spans="1:8" ht="12.75" customHeight="1" x14ac:dyDescent="0.25">
      <c r="A58" s="23"/>
      <c r="B58" s="12" t="s">
        <v>79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125</v>
      </c>
      <c r="C59" s="13" t="s">
        <v>77</v>
      </c>
      <c r="D59" s="18">
        <v>6</v>
      </c>
      <c r="E59" s="13" t="s">
        <v>80</v>
      </c>
      <c r="F59" s="15">
        <v>16510</v>
      </c>
      <c r="G59" s="15">
        <f>(D59*F59)</f>
        <v>99060</v>
      </c>
    </row>
    <row r="60" spans="1:8" ht="13.5" customHeight="1" x14ac:dyDescent="0.25">
      <c r="A60" s="23"/>
      <c r="B60" s="97" t="s">
        <v>81</v>
      </c>
      <c r="C60" s="46"/>
      <c r="D60" s="46"/>
      <c r="E60" s="46"/>
      <c r="F60" s="47"/>
      <c r="G60" s="48">
        <f>SUM(G47:G59)</f>
        <v>1643860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82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83</v>
      </c>
      <c r="C63" s="45" t="s">
        <v>60</v>
      </c>
      <c r="D63" s="45" t="s">
        <v>61</v>
      </c>
      <c r="E63" s="49" t="s">
        <v>27</v>
      </c>
      <c r="F63" s="45" t="s">
        <v>28</v>
      </c>
      <c r="G63" s="49" t="s">
        <v>29</v>
      </c>
    </row>
    <row r="64" spans="1:8" ht="12.75" customHeight="1" x14ac:dyDescent="0.25">
      <c r="A64" s="23"/>
      <c r="B64" s="7" t="s">
        <v>84</v>
      </c>
      <c r="C64" s="17" t="s">
        <v>85</v>
      </c>
      <c r="D64" s="15">
        <v>7</v>
      </c>
      <c r="E64" s="17" t="s">
        <v>86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87</v>
      </c>
      <c r="C65" s="17" t="s">
        <v>88</v>
      </c>
      <c r="D65" s="15">
        <v>1</v>
      </c>
      <c r="E65" s="17" t="s">
        <v>89</v>
      </c>
      <c r="F65" s="15">
        <v>33515</v>
      </c>
      <c r="G65" s="15">
        <f t="shared" ref="G65:G66" si="3">D65*F65</f>
        <v>33515</v>
      </c>
    </row>
    <row r="66" spans="1:7" ht="12.75" customHeight="1" x14ac:dyDescent="0.25">
      <c r="A66" s="23"/>
      <c r="B66" s="7" t="s">
        <v>90</v>
      </c>
      <c r="C66" s="17" t="s">
        <v>91</v>
      </c>
      <c r="D66" s="15">
        <v>1</v>
      </c>
      <c r="E66" s="17" t="s">
        <v>92</v>
      </c>
      <c r="F66" s="15">
        <v>35000</v>
      </c>
      <c r="G66" s="15">
        <f t="shared" si="3"/>
        <v>35000</v>
      </c>
    </row>
    <row r="67" spans="1:7" ht="13.5" customHeight="1" x14ac:dyDescent="0.25">
      <c r="A67" s="23"/>
      <c r="B67" s="97" t="s">
        <v>93</v>
      </c>
      <c r="C67" s="46"/>
      <c r="D67" s="46"/>
      <c r="E67" s="46"/>
      <c r="F67" s="47"/>
      <c r="G67" s="48">
        <f>SUM(G64:G66)</f>
        <v>278515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94</v>
      </c>
      <c r="C69" s="54"/>
      <c r="D69" s="54"/>
      <c r="E69" s="54"/>
      <c r="F69" s="54"/>
      <c r="G69" s="55">
        <f>G28+G43+G60+G67</f>
        <v>12067375</v>
      </c>
    </row>
    <row r="70" spans="1:7" ht="12" customHeight="1" x14ac:dyDescent="0.25">
      <c r="A70" s="23"/>
      <c r="B70" s="56" t="s">
        <v>95</v>
      </c>
      <c r="C70" s="32"/>
      <c r="D70" s="32"/>
      <c r="E70" s="32"/>
      <c r="F70" s="32"/>
      <c r="G70" s="57">
        <f>G69*0.05</f>
        <v>603368.75</v>
      </c>
    </row>
    <row r="71" spans="1:7" ht="12" customHeight="1" x14ac:dyDescent="0.25">
      <c r="A71" s="23"/>
      <c r="B71" s="58" t="s">
        <v>96</v>
      </c>
      <c r="C71" s="31"/>
      <c r="D71" s="31"/>
      <c r="E71" s="31"/>
      <c r="F71" s="31"/>
      <c r="G71" s="59">
        <f>G70+G69</f>
        <v>12670743.75</v>
      </c>
    </row>
    <row r="72" spans="1:7" ht="12" customHeight="1" x14ac:dyDescent="0.25">
      <c r="A72" s="23"/>
      <c r="B72" s="56" t="s">
        <v>97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98</v>
      </c>
      <c r="C73" s="61"/>
      <c r="D73" s="61"/>
      <c r="E73" s="61"/>
      <c r="F73" s="61"/>
      <c r="G73" s="62">
        <f>G72-G71</f>
        <v>6529256.25</v>
      </c>
    </row>
    <row r="74" spans="1:7" ht="12" customHeight="1" x14ac:dyDescent="0.25">
      <c r="A74" s="23"/>
      <c r="B74" s="89" t="s">
        <v>99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100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101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102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103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104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105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106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107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98" t="s">
        <v>108</v>
      </c>
      <c r="C85" s="99"/>
      <c r="D85" s="82"/>
      <c r="E85" s="83"/>
      <c r="F85" s="83"/>
      <c r="G85" s="90"/>
    </row>
    <row r="86" spans="1:7" ht="12" customHeight="1" x14ac:dyDescent="0.25">
      <c r="A86" s="23"/>
      <c r="B86" s="65" t="s">
        <v>83</v>
      </c>
      <c r="C86" s="91" t="s">
        <v>109</v>
      </c>
      <c r="D86" s="84" t="s">
        <v>110</v>
      </c>
      <c r="E86" s="83"/>
      <c r="F86" s="83"/>
      <c r="G86" s="90"/>
    </row>
    <row r="87" spans="1:7" ht="12" customHeight="1" x14ac:dyDescent="0.25">
      <c r="A87" s="23"/>
      <c r="B87" s="63" t="s">
        <v>111</v>
      </c>
      <c r="C87" s="67">
        <f>G28</f>
        <v>9695000</v>
      </c>
      <c r="D87" s="64">
        <f>(C87/C93)</f>
        <v>0.7651484546832541</v>
      </c>
      <c r="E87" s="83"/>
      <c r="F87" s="83"/>
      <c r="G87" s="90"/>
    </row>
    <row r="88" spans="1:7" ht="12" customHeight="1" x14ac:dyDescent="0.25">
      <c r="A88" s="23"/>
      <c r="B88" s="63" t="s">
        <v>112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113</v>
      </c>
      <c r="C89" s="69">
        <f>G43</f>
        <v>450000</v>
      </c>
      <c r="D89" s="64">
        <f>(C89/C93)</f>
        <v>3.5514884436045835E-2</v>
      </c>
      <c r="E89" s="83"/>
      <c r="F89" s="83"/>
      <c r="G89" s="90"/>
    </row>
    <row r="90" spans="1:7" ht="12" customHeight="1" x14ac:dyDescent="0.25">
      <c r="A90" s="23"/>
      <c r="B90" s="63" t="s">
        <v>59</v>
      </c>
      <c r="C90" s="69">
        <f>G60</f>
        <v>1643860</v>
      </c>
      <c r="D90" s="64">
        <f>(C90/C93)</f>
        <v>0.12973666206452955</v>
      </c>
      <c r="E90" s="83"/>
      <c r="F90" s="83"/>
      <c r="G90" s="90"/>
    </row>
    <row r="91" spans="1:7" ht="12" customHeight="1" x14ac:dyDescent="0.25">
      <c r="A91" s="23"/>
      <c r="B91" s="63" t="s">
        <v>114</v>
      </c>
      <c r="C91" s="70">
        <f>G67</f>
        <v>278515</v>
      </c>
      <c r="D91" s="64">
        <f>(C91/C93)</f>
        <v>2.19809511971229E-2</v>
      </c>
      <c r="E91" s="85"/>
      <c r="F91" s="85"/>
      <c r="G91" s="90"/>
    </row>
    <row r="92" spans="1:7" ht="12" customHeight="1" x14ac:dyDescent="0.25">
      <c r="A92" s="23"/>
      <c r="B92" s="63" t="s">
        <v>115</v>
      </c>
      <c r="C92" s="70">
        <f>G70</f>
        <v>603368.75</v>
      </c>
      <c r="D92" s="64">
        <f>(C92/C93)</f>
        <v>4.7619047619047616E-2</v>
      </c>
      <c r="E92" s="85"/>
      <c r="F92" s="85"/>
      <c r="G92" s="90"/>
    </row>
    <row r="93" spans="1:7" ht="12.75" customHeight="1" x14ac:dyDescent="0.25">
      <c r="A93" s="23"/>
      <c r="B93" s="65" t="s">
        <v>116</v>
      </c>
      <c r="C93" s="71">
        <f>SUM(C87:C92)</f>
        <v>12670743.75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117</v>
      </c>
      <c r="D96" s="86"/>
      <c r="E96" s="86"/>
      <c r="F96" s="85"/>
      <c r="G96" s="90"/>
    </row>
    <row r="97" spans="1:7" ht="12" customHeight="1" x14ac:dyDescent="0.25">
      <c r="A97" s="23"/>
      <c r="B97" s="65" t="s">
        <v>118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119</v>
      </c>
      <c r="C98" s="93">
        <f>G71/C97</f>
        <v>1267.0743749999999</v>
      </c>
      <c r="D98" s="93">
        <f>(G71/D97)</f>
        <v>1055.8953125</v>
      </c>
      <c r="E98" s="93">
        <f>(G71/E97)</f>
        <v>905.05312500000002</v>
      </c>
      <c r="F98" s="88"/>
      <c r="G98" s="94"/>
    </row>
    <row r="99" spans="1:7" ht="15.6" customHeight="1" x14ac:dyDescent="0.25">
      <c r="A99" s="23"/>
      <c r="B99" s="3" t="s">
        <v>120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2023-02-10T18:23:11Z</cp:lastPrinted>
  <dcterms:created xsi:type="dcterms:W3CDTF">2020-11-27T12:49:26Z</dcterms:created>
  <dcterms:modified xsi:type="dcterms:W3CDTF">2023-03-21T15:51:16Z</dcterms:modified>
  <cp:category/>
  <cp:contentStatus/>
</cp:coreProperties>
</file>