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Licantén\"/>
    </mc:Choice>
  </mc:AlternateContent>
  <bookViews>
    <workbookView xWindow="0" yWindow="0" windowWidth="28800" windowHeight="12300"/>
  </bookViews>
  <sheets>
    <sheet name="Arandano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1" i="1" l="1"/>
  <c r="C88" i="1" l="1"/>
  <c r="G65" i="1" l="1"/>
  <c r="G66" i="1"/>
  <c r="G64" i="1"/>
  <c r="G40" i="1"/>
  <c r="G67" i="1" l="1"/>
  <c r="C91" i="1" s="1"/>
  <c r="G51" i="1"/>
  <c r="G52" i="1"/>
  <c r="G53" i="1"/>
  <c r="G55" i="1"/>
  <c r="G59" i="1"/>
  <c r="G26" i="1"/>
  <c r="G37" i="1" l="1"/>
  <c r="G38" i="1"/>
  <c r="G39" i="1"/>
  <c r="G42" i="1"/>
  <c r="G22" i="1"/>
  <c r="G23" i="1"/>
  <c r="G24" i="1"/>
  <c r="G25" i="1"/>
  <c r="G27" i="1"/>
  <c r="G50" i="1" l="1"/>
  <c r="G57" i="1" l="1"/>
  <c r="G49" i="1"/>
  <c r="G48" i="1"/>
  <c r="G21" i="1"/>
  <c r="G12" i="1"/>
  <c r="G72" i="1" s="1"/>
  <c r="G60" i="1" l="1"/>
  <c r="C90" i="1" s="1"/>
  <c r="G28" i="1"/>
  <c r="C87" i="1" s="1"/>
  <c r="G43" i="1"/>
  <c r="C89" i="1" s="1"/>
  <c r="G69" i="1" l="1"/>
  <c r="G70" i="1" s="1"/>
  <c r="G71" i="1" l="1"/>
  <c r="G73" i="1" s="1"/>
  <c r="C92" i="1"/>
  <c r="C93" i="1" l="1"/>
  <c r="D92" i="1" s="1"/>
  <c r="E98" i="1"/>
  <c r="D98" i="1"/>
  <c r="C98" i="1"/>
  <c r="D90" i="1" l="1"/>
  <c r="D87" i="1"/>
  <c r="D89" i="1"/>
  <c r="D91" i="1"/>
  <c r="D93" i="1" l="1"/>
</calcChain>
</file>

<file path=xl/sharedStrings.xml><?xml version="1.0" encoding="utf-8"?>
<sst xmlns="http://schemas.openxmlformats.org/spreadsheetml/2006/main" count="175" uniqueCount="129">
  <si>
    <t>RUBRO O CULTIVO</t>
  </si>
  <si>
    <t>ARANDANO AÑO 4</t>
  </si>
  <si>
    <t>RENDIMIENTO (KG./Há.)</t>
  </si>
  <si>
    <t>VARIEDAD</t>
  </si>
  <si>
    <t>LEGACY Y OTRAS</t>
  </si>
  <si>
    <t>FECHA ESTIMADA  PRECIO VENTA</t>
  </si>
  <si>
    <t>NOV A FEB</t>
  </si>
  <si>
    <t>NIVEL TECNOLÓGICO</t>
  </si>
  <si>
    <t>MEDIO</t>
  </si>
  <si>
    <t>PRECIO ESPERADO ($/kg)</t>
  </si>
  <si>
    <t>REGIÓN</t>
  </si>
  <si>
    <t>INGRESO ESPERADO, con IVA ($)</t>
  </si>
  <si>
    <t>AGENCIA DE ÁREA</t>
  </si>
  <si>
    <t>DESTINO PRODUCCION</t>
  </si>
  <si>
    <t>FRESCO EXPORTACION</t>
  </si>
  <si>
    <t>COMUNA/LOCALIDAD</t>
  </si>
  <si>
    <t>FECHA DE COSECHA</t>
  </si>
  <si>
    <t>DICIEMBRE-FEBRERO</t>
  </si>
  <si>
    <t>FECHA PRECIO INSUMOS</t>
  </si>
  <si>
    <t>CONTINGENCIA</t>
  </si>
  <si>
    <t>HELADA-GRANIZO-SEQUIA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</si>
  <si>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</si>
  <si>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</si>
  <si>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</si>
  <si>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</si>
  <si>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</si>
  <si>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</si>
  <si>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</si>
  <si>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</si>
  <si>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PODA Y RETIRO SARMIENT.</t>
  </si>
  <si>
    <t>JH</t>
  </si>
  <si>
    <t>JUNIO-JULIO</t>
  </si>
  <si>
    <t>APLICACIÓN DE FERTILIZ.</t>
  </si>
  <si>
    <t>JULIO-DIC.</t>
  </si>
  <si>
    <t>APLICACIÓN FITOSANITARIA</t>
  </si>
  <si>
    <t>JUNIO-FEBRERO</t>
  </si>
  <si>
    <t>APLICACION HERBICIDAS</t>
  </si>
  <si>
    <t>AGOSTO-DICIEMB.</t>
  </si>
  <si>
    <t>CONTROL DE MALEZ.MAN</t>
  </si>
  <si>
    <t>JUNIO-SEPT.</t>
  </si>
  <si>
    <t>RIEGO</t>
  </si>
  <si>
    <t>SEPT-FEBRERO</t>
  </si>
  <si>
    <t>COSECHA Y EMBALAJE (*)</t>
  </si>
  <si>
    <t>DIC-FEBRERO</t>
  </si>
  <si>
    <t>Subtotal Jornadas Hombre</t>
  </si>
  <si>
    <t>JORNADAS ANIMAL</t>
  </si>
  <si>
    <t>Subtotal Jornadas Animal</t>
  </si>
  <si>
    <t>MAQUINARIA</t>
  </si>
  <si>
    <t>APLICACIÓN AGROQU. (3)</t>
  </si>
  <si>
    <t>SEPTIEMBRE-MARZO</t>
  </si>
  <si>
    <t>SEPTIEMBRE-ENERO</t>
  </si>
  <si>
    <t>SEPTIEM-NOVIEM</t>
  </si>
  <si>
    <t xml:space="preserve">TRITURAR PODA </t>
  </si>
  <si>
    <t>SEPT-OCT.</t>
  </si>
  <si>
    <t>TRANSPORTE COSECHA</t>
  </si>
  <si>
    <t>ACARREO INSUMOS</t>
  </si>
  <si>
    <t>Subtotal Costo Maquinaria</t>
  </si>
  <si>
    <t>INSUMOS</t>
  </si>
  <si>
    <t>Insumos</t>
  </si>
  <si>
    <t>Unidad (Kg/l/u)</t>
  </si>
  <si>
    <t>Cantidad (Kg/l/u)</t>
  </si>
  <si>
    <t>FERTILIZANTES</t>
  </si>
  <si>
    <t>UREA</t>
  </si>
  <si>
    <t>KG.</t>
  </si>
  <si>
    <t>OCTUBRE-NOVIEMBRE</t>
  </si>
  <si>
    <t>FOSFATO MONOAMONICO</t>
  </si>
  <si>
    <t>MAYO-JUNIO</t>
  </si>
  <si>
    <t>SULFATO DE MAGNESIO</t>
  </si>
  <si>
    <t>NITRATO DE CA</t>
  </si>
  <si>
    <t>SULFATO DE K.</t>
  </si>
  <si>
    <t>ACIDO FOSFORICO</t>
  </si>
  <si>
    <t>SEPT-DIC</t>
  </si>
  <si>
    <t>FUNGUICIDAS</t>
  </si>
  <si>
    <t xml:space="preserve">  </t>
  </si>
  <si>
    <t>POLYBEN</t>
  </si>
  <si>
    <t>INSECTICIDAS</t>
  </si>
  <si>
    <t>LIT</t>
  </si>
  <si>
    <t>OCT-NOV.</t>
  </si>
  <si>
    <t>HERBICIDA</t>
  </si>
  <si>
    <t>AGOSTO-NOV.</t>
  </si>
  <si>
    <t>Subtotal Insumos</t>
  </si>
  <si>
    <t>OTROS</t>
  </si>
  <si>
    <t>Item</t>
  </si>
  <si>
    <t xml:space="preserve">ARRIENDO COLMENAS </t>
  </si>
  <si>
    <t xml:space="preserve">COLMENAS </t>
  </si>
  <si>
    <t>OCT-NOV</t>
  </si>
  <si>
    <t>ANALISIS QUIMICO DE SUELOS</t>
  </si>
  <si>
    <t xml:space="preserve">UNIDAD </t>
  </si>
  <si>
    <t>JULIO -AGOSTO</t>
  </si>
  <si>
    <t xml:space="preserve">ANALISIS  FOLIAR </t>
  </si>
  <si>
    <t>UNIDAD</t>
  </si>
  <si>
    <t>AGOST-SEPT.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</si>
  <si>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</si>
  <si>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</si>
  <si>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</si>
  <si>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</si>
  <si>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</si>
  <si>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</si>
  <si>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</si>
  <si>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</si>
  <si>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</si>
  <si>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</si>
  <si>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</si>
  <si>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</si>
  <si>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</si>
  <si>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Los Valores de Cosecha JH equivale al pago por kilo cosechado</t>
  </si>
  <si>
    <t>7.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</si>
  <si>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</si>
  <si>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</si>
  <si>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</si>
  <si>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</si>
  <si>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</si>
  <si>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</si>
  <si>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</si>
  <si>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</si>
  <si>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</si>
  <si>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</si>
  <si>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</si>
  <si>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</si>
  <si>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</si>
  <si>
    <t>HA</t>
  </si>
  <si>
    <t>APLICACIÓN FERTILIZANTES(4)</t>
  </si>
  <si>
    <t>CULTIVADOR ENTRE HILERA(2)</t>
  </si>
  <si>
    <t>ZERO O SIMILAR</t>
  </si>
  <si>
    <t>ROUNDOP O SIMILAR</t>
  </si>
  <si>
    <t>LICANTEN</t>
  </si>
  <si>
    <t>LICANTEN-VICHUQUEN-HUALAÑE</t>
  </si>
  <si>
    <t>MARZO/2023</t>
  </si>
  <si>
    <t xml:space="preserve">DEL  MAULE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</si>
</sst>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21" x14ac:knownFonts="1">
    <font>
      <sz val="11"/>
      <color indexed="8"/>
      <name val="Calibri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sz val="7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name val="Arial Narrow"/>
      <family val="2"/>
    </font>
    <font>
      <b/>
      <u/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9" fillId="0" borderId="0" applyFont="0" applyFill="0" applyBorder="0" applyAlignment="0" applyProtection="0"/>
  </cellStyleXfs>
  <cellXfs count="108">
    <xf numFmtId="0" fontId="0" fillId="0" borderId="0" xfId="0"/>
    <xf numFmtId="0" fontId="0" fillId="0" borderId="0" xfId="0" applyNumberFormat="1"/>
    <xf numFmtId="0" fontId="7" fillId="2" borderId="1" xfId="0" applyFont="1" applyFill="1" applyBorder="1"/>
    <xf numFmtId="49" fontId="7" fillId="2" borderId="1" xfId="0" applyNumberFormat="1" applyFont="1" applyFill="1" applyBorder="1" applyAlignment="1">
      <alignment vertical="center"/>
    </xf>
    <xf numFmtId="0" fontId="0" fillId="0" borderId="1" xfId="0" applyNumberFormat="1" applyBorder="1"/>
    <xf numFmtId="0" fontId="0" fillId="0" borderId="0" xfId="0" applyNumberFormat="1" applyAlignment="1">
      <alignment horizontal="left" vertical="top"/>
    </xf>
    <xf numFmtId="3" fontId="4" fillId="0" borderId="1" xfId="0" applyNumberFormat="1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0" fontId="2" fillId="2" borderId="10" xfId="0" applyNumberFormat="1" applyFont="1" applyFill="1" applyBorder="1" applyAlignment="1">
      <alignment wrapText="1"/>
    </xf>
    <xf numFmtId="49" fontId="2" fillId="2" borderId="10" xfId="0" applyNumberFormat="1" applyFont="1" applyFill="1" applyBorder="1" applyAlignment="1">
      <alignment horizontal="right" wrapText="1"/>
    </xf>
    <xf numFmtId="3" fontId="2" fillId="2" borderId="10" xfId="0" applyNumberFormat="1" applyFont="1" applyFill="1" applyBorder="1" applyAlignment="1">
      <alignment horizontal="right" wrapText="1"/>
    </xf>
    <xf numFmtId="3" fontId="2" fillId="2" borderId="10" xfId="0" applyNumberFormat="1" applyFont="1" applyFill="1" applyBorder="1" applyAlignment="1">
      <alignment horizontal="right" vertical="center"/>
    </xf>
    <xf numFmtId="49" fontId="5" fillId="2" borderId="10" xfId="0" applyNumberFormat="1" applyFont="1" applyFill="1" applyBorder="1"/>
    <xf numFmtId="0" fontId="2" fillId="2" borderId="10" xfId="0" applyFont="1" applyFill="1" applyBorder="1" applyAlignment="1">
      <alignment horizontal="center"/>
    </xf>
    <xf numFmtId="0" fontId="2" fillId="2" borderId="10" xfId="0" applyFont="1" applyFill="1" applyBorder="1"/>
    <xf numFmtId="3" fontId="2" fillId="2" borderId="10" xfId="0" applyNumberFormat="1" applyFont="1" applyFill="1" applyBorder="1"/>
    <xf numFmtId="49" fontId="2" fillId="2" borderId="10" xfId="0" applyNumberFormat="1" applyFont="1" applyFill="1" applyBorder="1"/>
    <xf numFmtId="49" fontId="2" fillId="2" borderId="10" xfId="0" applyNumberFormat="1" applyFont="1" applyFill="1" applyBorder="1" applyAlignment="1">
      <alignment horizontal="center"/>
    </xf>
    <xf numFmtId="0" fontId="2" fillId="2" borderId="10" xfId="0" applyNumberFormat="1" applyFont="1" applyFill="1" applyBorder="1"/>
    <xf numFmtId="49" fontId="2" fillId="2" borderId="10" xfId="0" applyNumberFormat="1" applyFont="1" applyFill="1" applyBorder="1" applyAlignment="1">
      <alignment vertical="center" wrapText="1"/>
    </xf>
    <xf numFmtId="49" fontId="2" fillId="2" borderId="10" xfId="0" applyNumberFormat="1" applyFont="1" applyFill="1" applyBorder="1" applyAlignment="1">
      <alignment horizontal="right" vertical="center" wrapText="1"/>
    </xf>
    <xf numFmtId="49" fontId="2" fillId="2" borderId="10" xfId="0" applyNumberFormat="1" applyFont="1" applyFill="1" applyBorder="1" applyAlignment="1">
      <alignment horizontal="right"/>
    </xf>
    <xf numFmtId="3" fontId="2" fillId="2" borderId="1" xfId="0" applyNumberFormat="1" applyFont="1" applyFill="1" applyBorder="1"/>
    <xf numFmtId="0" fontId="0" fillId="2" borderId="1" xfId="0" applyFill="1" applyBorder="1"/>
    <xf numFmtId="0" fontId="8" fillId="2" borderId="1" xfId="0" applyFont="1" applyFill="1" applyBorder="1"/>
    <xf numFmtId="0" fontId="3" fillId="2" borderId="1" xfId="0" applyFont="1" applyFill="1" applyBorder="1"/>
    <xf numFmtId="0" fontId="2" fillId="2" borderId="1" xfId="0" applyFont="1" applyFill="1" applyBorder="1"/>
    <xf numFmtId="3" fontId="3" fillId="2" borderId="1" xfId="0" applyNumberFormat="1" applyFont="1" applyFill="1" applyBorder="1"/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/>
    <xf numFmtId="0" fontId="2" fillId="2" borderId="1" xfId="0" applyFont="1" applyFill="1" applyBorder="1" applyAlignment="1">
      <alignment horizontal="justify" wrapText="1"/>
    </xf>
    <xf numFmtId="0" fontId="2" fillId="2" borderId="1" xfId="0" applyFont="1" applyFill="1" applyBorder="1" applyAlignment="1">
      <alignment horizontal="left"/>
    </xf>
    <xf numFmtId="166" fontId="2" fillId="2" borderId="10" xfId="0" applyNumberFormat="1" applyFont="1" applyFill="1" applyBorder="1"/>
    <xf numFmtId="49" fontId="10" fillId="3" borderId="10" xfId="0" applyNumberFormat="1" applyFont="1" applyFill="1" applyBorder="1" applyAlignment="1">
      <alignment vertical="center" wrapText="1"/>
    </xf>
    <xf numFmtId="49" fontId="11" fillId="2" borderId="10" xfId="0" applyNumberFormat="1" applyFont="1" applyFill="1" applyBorder="1" applyAlignment="1">
      <alignment horizontal="right"/>
    </xf>
    <xf numFmtId="3" fontId="3" fillId="2" borderId="10" xfId="0" applyNumberFormat="1" applyFont="1" applyFill="1" applyBorder="1"/>
    <xf numFmtId="0" fontId="1" fillId="0" borderId="0" xfId="0" applyNumberFormat="1" applyFont="1"/>
    <xf numFmtId="49" fontId="2" fillId="2" borderId="10" xfId="0" applyNumberFormat="1" applyFont="1" applyFill="1" applyBorder="1" applyAlignment="1">
      <alignment horizontal="center" wrapText="1"/>
    </xf>
    <xf numFmtId="49" fontId="10" fillId="5" borderId="10" xfId="0" applyNumberFormat="1" applyFont="1" applyFill="1" applyBorder="1" applyAlignment="1">
      <alignment vertical="center"/>
    </xf>
    <xf numFmtId="49" fontId="10" fillId="3" borderId="10" xfId="0" applyNumberFormat="1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vertical="center"/>
    </xf>
    <xf numFmtId="3" fontId="10" fillId="3" borderId="10" xfId="0" applyNumberFormat="1" applyFont="1" applyFill="1" applyBorder="1" applyAlignment="1">
      <alignment vertical="center"/>
    </xf>
    <xf numFmtId="49" fontId="10" fillId="3" borderId="10" xfId="0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0" fontId="2" fillId="0" borderId="10" xfId="0" applyNumberFormat="1" applyFont="1" applyBorder="1"/>
    <xf numFmtId="49" fontId="10" fillId="5" borderId="11" xfId="0" applyNumberFormat="1" applyFont="1" applyFill="1" applyBorder="1" applyAlignment="1">
      <alignment vertical="center"/>
    </xf>
    <xf numFmtId="0" fontId="10" fillId="5" borderId="12" xfId="0" applyFont="1" applyFill="1" applyBorder="1" applyAlignment="1">
      <alignment vertical="center"/>
    </xf>
    <xf numFmtId="164" fontId="10" fillId="5" borderId="13" xfId="0" applyNumberFormat="1" applyFont="1" applyFill="1" applyBorder="1" applyAlignment="1">
      <alignment vertical="center"/>
    </xf>
    <xf numFmtId="49" fontId="10" fillId="3" borderId="14" xfId="0" applyNumberFormat="1" applyFont="1" applyFill="1" applyBorder="1" applyAlignment="1">
      <alignment vertical="center"/>
    </xf>
    <xf numFmtId="164" fontId="10" fillId="3" borderId="15" xfId="0" applyNumberFormat="1" applyFont="1" applyFill="1" applyBorder="1" applyAlignment="1">
      <alignment vertical="center"/>
    </xf>
    <xf numFmtId="49" fontId="10" fillId="5" borderId="14" xfId="0" applyNumberFormat="1" applyFont="1" applyFill="1" applyBorder="1" applyAlignment="1">
      <alignment vertical="center"/>
    </xf>
    <xf numFmtId="164" fontId="10" fillId="5" borderId="15" xfId="0" applyNumberFormat="1" applyFont="1" applyFill="1" applyBorder="1" applyAlignment="1">
      <alignment vertical="center"/>
    </xf>
    <xf numFmtId="49" fontId="10" fillId="5" borderId="16" xfId="0" applyNumberFormat="1" applyFont="1" applyFill="1" applyBorder="1" applyAlignment="1">
      <alignment vertical="center"/>
    </xf>
    <xf numFmtId="0" fontId="10" fillId="5" borderId="17" xfId="0" applyFont="1" applyFill="1" applyBorder="1" applyAlignment="1">
      <alignment vertical="center"/>
    </xf>
    <xf numFmtId="164" fontId="10" fillId="5" borderId="18" xfId="0" applyNumberFormat="1" applyFont="1" applyFill="1" applyBorder="1" applyAlignment="1">
      <alignment vertical="center"/>
    </xf>
    <xf numFmtId="49" fontId="14" fillId="2" borderId="10" xfId="0" applyNumberFormat="1" applyFont="1" applyFill="1" applyBorder="1" applyAlignment="1">
      <alignment vertical="center"/>
    </xf>
    <xf numFmtId="9" fontId="15" fillId="2" borderId="10" xfId="0" applyNumberFormat="1" applyFont="1" applyFill="1" applyBorder="1"/>
    <xf numFmtId="49" fontId="14" fillId="7" borderId="10" xfId="0" applyNumberFormat="1" applyFont="1" applyFill="1" applyBorder="1" applyAlignment="1">
      <alignment vertical="center"/>
    </xf>
    <xf numFmtId="9" fontId="14" fillId="7" borderId="10" xfId="0" applyNumberFormat="1" applyFont="1" applyFill="1" applyBorder="1" applyAlignment="1">
      <alignment vertical="center"/>
    </xf>
    <xf numFmtId="3" fontId="16" fillId="0" borderId="10" xfId="0" applyNumberFormat="1" applyFont="1" applyFill="1" applyBorder="1" applyAlignment="1">
      <alignment vertical="center"/>
    </xf>
    <xf numFmtId="0" fontId="14" fillId="2" borderId="10" xfId="0" applyNumberFormat="1" applyFont="1" applyFill="1" applyBorder="1" applyAlignment="1">
      <alignment vertical="center"/>
    </xf>
    <xf numFmtId="3" fontId="14" fillId="2" borderId="10" xfId="0" applyNumberFormat="1" applyFont="1" applyFill="1" applyBorder="1" applyAlignment="1">
      <alignment vertical="center"/>
    </xf>
    <xf numFmtId="165" fontId="14" fillId="2" borderId="10" xfId="0" applyNumberFormat="1" applyFont="1" applyFill="1" applyBorder="1" applyAlignment="1">
      <alignment vertical="center"/>
    </xf>
    <xf numFmtId="165" fontId="14" fillId="7" borderId="10" xfId="0" applyNumberFormat="1" applyFont="1" applyFill="1" applyBorder="1" applyAlignment="1">
      <alignment vertical="center"/>
    </xf>
    <xf numFmtId="49" fontId="14" fillId="2" borderId="2" xfId="0" applyNumberFormat="1" applyFont="1" applyFill="1" applyBorder="1" applyAlignment="1">
      <alignment vertical="center"/>
    </xf>
    <xf numFmtId="0" fontId="15" fillId="2" borderId="3" xfId="0" applyFont="1" applyFill="1" applyBorder="1"/>
    <xf numFmtId="0" fontId="15" fillId="2" borderId="4" xfId="0" applyFont="1" applyFill="1" applyBorder="1"/>
    <xf numFmtId="49" fontId="15" fillId="2" borderId="5" xfId="0" applyNumberFormat="1" applyFont="1" applyFill="1" applyBorder="1" applyAlignment="1">
      <alignment vertical="center"/>
    </xf>
    <xf numFmtId="0" fontId="15" fillId="2" borderId="1" xfId="0" applyFont="1" applyFill="1" applyBorder="1"/>
    <xf numFmtId="0" fontId="15" fillId="2" borderId="6" xfId="0" applyFont="1" applyFill="1" applyBorder="1"/>
    <xf numFmtId="49" fontId="15" fillId="2" borderId="7" xfId="0" applyNumberFormat="1" applyFont="1" applyFill="1" applyBorder="1" applyAlignment="1">
      <alignment vertical="center"/>
    </xf>
    <xf numFmtId="0" fontId="15" fillId="2" borderId="8" xfId="0" applyFont="1" applyFill="1" applyBorder="1"/>
    <xf numFmtId="0" fontId="15" fillId="2" borderId="9" xfId="0" applyFont="1" applyFill="1" applyBorder="1"/>
    <xf numFmtId="0" fontId="15" fillId="2" borderId="1" xfId="0" applyFont="1" applyFill="1" applyBorder="1" applyAlignment="1">
      <alignment vertical="center"/>
    </xf>
    <xf numFmtId="0" fontId="15" fillId="8" borderId="10" xfId="0" applyFont="1" applyFill="1" applyBorder="1"/>
    <xf numFmtId="0" fontId="15" fillId="6" borderId="1" xfId="0" applyFont="1" applyFill="1" applyBorder="1"/>
    <xf numFmtId="49" fontId="15" fillId="7" borderId="10" xfId="0" applyNumberFormat="1" applyFont="1" applyFill="1" applyBorder="1"/>
    <xf numFmtId="0" fontId="13" fillId="6" borderId="1" xfId="0" applyFont="1" applyFill="1" applyBorder="1" applyAlignment="1">
      <alignment vertical="center"/>
    </xf>
    <xf numFmtId="0" fontId="13" fillId="8" borderId="10" xfId="0" applyFont="1" applyFill="1" applyBorder="1" applyAlignment="1">
      <alignment vertical="center"/>
    </xf>
    <xf numFmtId="49" fontId="18" fillId="8" borderId="10" xfId="0" applyNumberFormat="1" applyFont="1" applyFill="1" applyBorder="1" applyAlignment="1">
      <alignment vertical="center"/>
    </xf>
    <xf numFmtId="0" fontId="14" fillId="6" borderId="1" xfId="0" applyFont="1" applyFill="1" applyBorder="1" applyAlignment="1">
      <alignment vertical="center"/>
    </xf>
    <xf numFmtId="49" fontId="15" fillId="2" borderId="1" xfId="0" applyNumberFormat="1" applyFont="1" applyFill="1" applyBorder="1" applyAlignment="1">
      <alignment vertical="center"/>
    </xf>
    <xf numFmtId="164" fontId="13" fillId="2" borderId="1" xfId="0" applyNumberFormat="1" applyFont="1" applyFill="1" applyBorder="1" applyAlignment="1">
      <alignment vertical="center"/>
    </xf>
    <xf numFmtId="49" fontId="14" fillId="7" borderId="10" xfId="0" applyNumberFormat="1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vertical="center"/>
    </xf>
    <xf numFmtId="41" fontId="14" fillId="7" borderId="10" xfId="1" applyFont="1" applyFill="1" applyBorder="1" applyAlignment="1">
      <alignment vertical="center"/>
    </xf>
    <xf numFmtId="164" fontId="14" fillId="2" borderId="1" xfId="0" applyNumberFormat="1" applyFont="1" applyFill="1" applyBorder="1" applyAlignment="1">
      <alignment vertical="center"/>
    </xf>
    <xf numFmtId="41" fontId="2" fillId="2" borderId="10" xfId="1" applyFont="1" applyFill="1" applyBorder="1" applyAlignment="1">
      <alignment wrapText="1"/>
    </xf>
    <xf numFmtId="0" fontId="15" fillId="0" borderId="5" xfId="0" applyNumberFormat="1" applyFont="1" applyBorder="1"/>
    <xf numFmtId="49" fontId="10" fillId="3" borderId="10" xfId="0" applyNumberFormat="1" applyFont="1" applyFill="1" applyBorder="1" applyAlignment="1">
      <alignment vertical="center"/>
    </xf>
    <xf numFmtId="49" fontId="18" fillId="8" borderId="10" xfId="0" applyNumberFormat="1" applyFont="1" applyFill="1" applyBorder="1" applyAlignment="1">
      <alignment vertical="center"/>
    </xf>
    <xf numFmtId="0" fontId="14" fillId="8" borderId="10" xfId="0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0" fontId="2" fillId="2" borderId="10" xfId="0" applyFont="1" applyFill="1" applyBorder="1" applyAlignment="1">
      <alignment wrapText="1"/>
    </xf>
    <xf numFmtId="49" fontId="6" fillId="3" borderId="10" xfId="0" applyNumberFormat="1" applyFont="1" applyFill="1" applyBorder="1" applyAlignment="1">
      <alignment wrapText="1"/>
    </xf>
    <xf numFmtId="0" fontId="6" fillId="4" borderId="10" xfId="0" applyFont="1" applyFill="1" applyBorder="1" applyAlignment="1">
      <alignment wrapText="1"/>
    </xf>
    <xf numFmtId="49" fontId="2" fillId="2" borderId="10" xfId="0" applyNumberFormat="1" applyFont="1" applyFill="1" applyBorder="1" applyAlignment="1"/>
    <xf numFmtId="0" fontId="2" fillId="2" borderId="10" xfId="0" applyFont="1" applyFill="1" applyBorder="1" applyAlignment="1"/>
    <xf numFmtId="49" fontId="12" fillId="3" borderId="10" xfId="0" applyNumberFormat="1" applyFont="1" applyFill="1" applyBorder="1" applyAlignment="1">
      <alignment horizontal="center" vertical="center"/>
    </xf>
    <xf numFmtId="0" fontId="12" fillId="4" borderId="10" xfId="0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7938</xdr:rowOff>
    </xdr:from>
    <xdr:to>
      <xdr:col>7</xdr:col>
      <xdr:colOff>43793</xdr:colOff>
      <xdr:row>7</xdr:row>
      <xdr:rowOff>40022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3103" y="194059"/>
          <a:ext cx="6481380" cy="11488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9"/>
  <sheetViews>
    <sheetView showGridLines="0" tabSelected="1" zoomScale="148" zoomScaleNormal="148" workbookViewId="0">
      <selection activeCell="C12" sqref="C12:C15"/>
    </sheetView>
  </sheetViews>
  <sheetFormatPr baseColWidth="10" defaultColWidth="10.85546875" defaultRowHeight="11.25" customHeight="1" x14ac:dyDescent="0.25"/>
  <cols>
    <col min="1" max="1" width="9.140625" style="4" customWidth="1"/>
    <col min="2" max="2" width="23.28515625" style="4" customWidth="1"/>
    <col min="3" max="3" width="19.42578125" style="4" customWidth="1"/>
    <col min="4" max="4" width="10.7109375" style="4" customWidth="1"/>
    <col min="5" max="5" width="16.140625" style="4" customWidth="1"/>
    <col min="6" max="6" width="11" style="4" customWidth="1"/>
    <col min="7" max="7" width="16.140625" style="4" customWidth="1"/>
    <col min="8" max="15" width="10.85546875" style="1" customWidth="1"/>
    <col min="16" max="16" width="10.85546875" style="5" customWidth="1"/>
    <col min="17" max="255" width="10.85546875" style="1" customWidth="1"/>
  </cols>
  <sheetData>
    <row r="1" spans="1:8" ht="15" customHeight="1" x14ac:dyDescent="0.25">
      <c r="A1" s="23"/>
      <c r="B1" s="23"/>
      <c r="C1" s="23"/>
      <c r="D1" s="23"/>
      <c r="E1" s="23"/>
      <c r="F1" s="23"/>
      <c r="G1" s="23"/>
    </row>
    <row r="2" spans="1:8" ht="15" customHeight="1" x14ac:dyDescent="0.25">
      <c r="A2" s="23"/>
      <c r="B2" s="23"/>
      <c r="C2" s="23"/>
      <c r="D2" s="23"/>
      <c r="E2" s="23"/>
      <c r="F2" s="23"/>
      <c r="G2" s="23"/>
    </row>
    <row r="3" spans="1:8" ht="15" customHeight="1" x14ac:dyDescent="0.25">
      <c r="A3" s="23"/>
      <c r="B3" s="23"/>
      <c r="C3" s="23"/>
      <c r="D3" s="23"/>
      <c r="E3" s="23"/>
      <c r="F3" s="23"/>
      <c r="G3" s="23"/>
    </row>
    <row r="4" spans="1:8" ht="15" customHeight="1" x14ac:dyDescent="0.25">
      <c r="A4" s="23"/>
      <c r="B4" s="23"/>
      <c r="C4" s="23"/>
      <c r="D4" s="23"/>
      <c r="E4" s="23"/>
      <c r="F4" s="23"/>
      <c r="G4" s="23"/>
    </row>
    <row r="5" spans="1:8" ht="15" customHeight="1" x14ac:dyDescent="0.25">
      <c r="A5" s="23"/>
      <c r="B5" s="23"/>
      <c r="C5" s="23"/>
      <c r="D5" s="23"/>
      <c r="E5" s="23"/>
      <c r="F5" s="23"/>
      <c r="G5" s="23"/>
    </row>
    <row r="6" spans="1:8" ht="15" customHeight="1" x14ac:dyDescent="0.25">
      <c r="A6" s="23"/>
      <c r="B6" s="23"/>
      <c r="C6" s="23"/>
      <c r="D6" s="23"/>
      <c r="E6" s="23"/>
      <c r="F6" s="23"/>
      <c r="G6" s="23"/>
    </row>
    <row r="7" spans="1:8" ht="15" customHeight="1" x14ac:dyDescent="0.25">
      <c r="A7" s="23"/>
      <c r="B7" s="23"/>
      <c r="C7" s="23"/>
      <c r="D7" s="23"/>
      <c r="E7" s="23"/>
      <c r="F7" s="23"/>
      <c r="G7" s="23"/>
    </row>
    <row r="8" spans="1:8" ht="15" customHeight="1" x14ac:dyDescent="0.25">
      <c r="A8" s="23"/>
      <c r="B8" s="23"/>
      <c r="C8" s="24"/>
      <c r="D8" s="23"/>
      <c r="E8" s="23"/>
      <c r="F8" s="23"/>
      <c r="G8" s="23"/>
    </row>
    <row r="9" spans="1:8" ht="15" customHeight="1" x14ac:dyDescent="0.25">
      <c r="A9" s="23"/>
      <c r="B9" s="39" t="s">
        <v>0</v>
      </c>
      <c r="C9" s="40" t="s">
        <v>1</v>
      </c>
      <c r="D9" s="25"/>
      <c r="E9" s="102" t="s">
        <v>2</v>
      </c>
      <c r="F9" s="103"/>
      <c r="G9" s="41">
        <v>12000</v>
      </c>
      <c r="H9" s="42"/>
    </row>
    <row r="10" spans="1:8" ht="15" customHeight="1" x14ac:dyDescent="0.25">
      <c r="A10" s="23"/>
      <c r="B10" s="19" t="s">
        <v>3</v>
      </c>
      <c r="C10" s="20" t="s">
        <v>4</v>
      </c>
      <c r="D10" s="26"/>
      <c r="E10" s="100" t="s">
        <v>5</v>
      </c>
      <c r="F10" s="101"/>
      <c r="G10" s="21" t="s">
        <v>6</v>
      </c>
    </row>
    <row r="11" spans="1:8" ht="15" customHeight="1" x14ac:dyDescent="0.25">
      <c r="A11" s="23"/>
      <c r="B11" s="19" t="s">
        <v>7</v>
      </c>
      <c r="C11" s="21" t="s">
        <v>8</v>
      </c>
      <c r="D11" s="26"/>
      <c r="E11" s="100" t="s">
        <v>9</v>
      </c>
      <c r="F11" s="101"/>
      <c r="G11" s="38">
        <v>1600</v>
      </c>
    </row>
    <row r="12" spans="1:8" ht="15" customHeight="1" x14ac:dyDescent="0.25">
      <c r="A12" s="23"/>
      <c r="B12" s="19" t="s">
        <v>10</v>
      </c>
      <c r="C12" s="9" t="s">
        <v>128</v>
      </c>
      <c r="D12" s="26"/>
      <c r="E12" s="16" t="s">
        <v>11</v>
      </c>
      <c r="F12" s="14"/>
      <c r="G12" s="10">
        <f>(G9*G11)</f>
        <v>19200000</v>
      </c>
    </row>
    <row r="13" spans="1:8" ht="24.75" customHeight="1" x14ac:dyDescent="0.25">
      <c r="A13" s="23"/>
      <c r="B13" s="19" t="s">
        <v>12</v>
      </c>
      <c r="C13" s="9" t="s">
        <v>125</v>
      </c>
      <c r="D13" s="26"/>
      <c r="E13" s="100" t="s">
        <v>13</v>
      </c>
      <c r="F13" s="101"/>
      <c r="G13" s="9" t="s">
        <v>14</v>
      </c>
    </row>
    <row r="14" spans="1:8" ht="27.75" customHeight="1" x14ac:dyDescent="0.25">
      <c r="A14" s="23"/>
      <c r="B14" s="19" t="s">
        <v>15</v>
      </c>
      <c r="C14" s="9" t="s">
        <v>126</v>
      </c>
      <c r="D14" s="26"/>
      <c r="E14" s="100" t="s">
        <v>16</v>
      </c>
      <c r="F14" s="101"/>
      <c r="G14" s="9" t="s">
        <v>17</v>
      </c>
    </row>
    <row r="15" spans="1:8" ht="25.5" customHeight="1" x14ac:dyDescent="0.25">
      <c r="A15" s="23"/>
      <c r="B15" s="19" t="s">
        <v>18</v>
      </c>
      <c r="C15" s="21" t="s">
        <v>127</v>
      </c>
      <c r="D15" s="26"/>
      <c r="E15" s="104" t="s">
        <v>19</v>
      </c>
      <c r="F15" s="105"/>
      <c r="G15" s="9" t="s">
        <v>20</v>
      </c>
    </row>
    <row r="16" spans="1:8" ht="12" customHeight="1" x14ac:dyDescent="0.25">
      <c r="A16" s="23"/>
      <c r="B16" s="34"/>
      <c r="C16" s="35"/>
      <c r="D16" s="26"/>
      <c r="E16" s="26"/>
      <c r="F16" s="26"/>
      <c r="G16" s="36"/>
    </row>
    <row r="17" spans="1:8" ht="12" customHeight="1" x14ac:dyDescent="0.25">
      <c r="A17" s="23"/>
      <c r="B17" s="106" t="s">
        <v>21</v>
      </c>
      <c r="C17" s="107"/>
      <c r="D17" s="107"/>
      <c r="E17" s="107"/>
      <c r="F17" s="107"/>
      <c r="G17" s="107"/>
    </row>
    <row r="18" spans="1:8" ht="12" customHeight="1" x14ac:dyDescent="0.25">
      <c r="A18" s="23"/>
      <c r="B18" s="26"/>
      <c r="C18" s="37"/>
      <c r="D18" s="37"/>
      <c r="E18" s="37"/>
      <c r="F18" s="26"/>
      <c r="G18" s="26"/>
    </row>
    <row r="19" spans="1:8" ht="12" customHeight="1" x14ac:dyDescent="0.25">
      <c r="A19" s="23"/>
      <c r="B19" s="44" t="s">
        <v>22</v>
      </c>
      <c r="C19" s="28"/>
      <c r="D19" s="28"/>
      <c r="E19" s="28"/>
      <c r="F19" s="28"/>
      <c r="G19" s="28"/>
    </row>
    <row r="20" spans="1:8" ht="24" customHeight="1" x14ac:dyDescent="0.25">
      <c r="A20" s="23"/>
      <c r="B20" s="45" t="s">
        <v>23</v>
      </c>
      <c r="C20" s="45" t="s">
        <v>24</v>
      </c>
      <c r="D20" s="45" t="s">
        <v>25</v>
      </c>
      <c r="E20" s="45" t="s">
        <v>26</v>
      </c>
      <c r="F20" s="45" t="s">
        <v>27</v>
      </c>
      <c r="G20" s="45" t="s">
        <v>28</v>
      </c>
    </row>
    <row r="21" spans="1:8" ht="12.75" customHeight="1" x14ac:dyDescent="0.25">
      <c r="A21" s="23"/>
      <c r="B21" s="7" t="s">
        <v>29</v>
      </c>
      <c r="C21" s="43" t="s">
        <v>30</v>
      </c>
      <c r="D21" s="8">
        <v>24</v>
      </c>
      <c r="E21" s="7" t="s">
        <v>31</v>
      </c>
      <c r="F21" s="10">
        <v>35000</v>
      </c>
      <c r="G21" s="10">
        <f>(D21*F21)</f>
        <v>840000</v>
      </c>
    </row>
    <row r="22" spans="1:8" ht="12.75" customHeight="1" x14ac:dyDescent="0.25">
      <c r="A22" s="23"/>
      <c r="B22" s="7" t="s">
        <v>32</v>
      </c>
      <c r="C22" s="43" t="s">
        <v>30</v>
      </c>
      <c r="D22" s="8">
        <v>5</v>
      </c>
      <c r="E22" s="7" t="s">
        <v>33</v>
      </c>
      <c r="F22" s="10">
        <v>35000</v>
      </c>
      <c r="G22" s="10">
        <f t="shared" ref="G22:G27" si="0">(D22*F22)</f>
        <v>175000</v>
      </c>
    </row>
    <row r="23" spans="1:8" ht="12.75" customHeight="1" x14ac:dyDescent="0.25">
      <c r="A23" s="23"/>
      <c r="B23" s="7" t="s">
        <v>34</v>
      </c>
      <c r="C23" s="43" t="s">
        <v>30</v>
      </c>
      <c r="D23" s="8">
        <v>6</v>
      </c>
      <c r="E23" s="7" t="s">
        <v>35</v>
      </c>
      <c r="F23" s="10">
        <v>35000</v>
      </c>
      <c r="G23" s="10">
        <f t="shared" si="0"/>
        <v>210000</v>
      </c>
    </row>
    <row r="24" spans="1:8" ht="12.75" customHeight="1" x14ac:dyDescent="0.25">
      <c r="A24" s="23"/>
      <c r="B24" s="7" t="s">
        <v>36</v>
      </c>
      <c r="C24" s="43" t="s">
        <v>30</v>
      </c>
      <c r="D24" s="8">
        <v>5</v>
      </c>
      <c r="E24" s="7" t="s">
        <v>37</v>
      </c>
      <c r="F24" s="10">
        <v>35000</v>
      </c>
      <c r="G24" s="10">
        <f t="shared" si="0"/>
        <v>175000</v>
      </c>
    </row>
    <row r="25" spans="1:8" ht="12.75" customHeight="1" x14ac:dyDescent="0.25">
      <c r="A25" s="23"/>
      <c r="B25" s="7" t="s">
        <v>38</v>
      </c>
      <c r="C25" s="43" t="s">
        <v>30</v>
      </c>
      <c r="D25" s="8">
        <v>15</v>
      </c>
      <c r="E25" s="7" t="s">
        <v>39</v>
      </c>
      <c r="F25" s="10">
        <v>35000</v>
      </c>
      <c r="G25" s="10">
        <f t="shared" si="0"/>
        <v>525000</v>
      </c>
    </row>
    <row r="26" spans="1:8" ht="12.75" customHeight="1" x14ac:dyDescent="0.25">
      <c r="A26" s="23"/>
      <c r="B26" s="7" t="s">
        <v>40</v>
      </c>
      <c r="C26" s="43" t="s">
        <v>30</v>
      </c>
      <c r="D26" s="8">
        <v>22</v>
      </c>
      <c r="E26" s="7" t="s">
        <v>41</v>
      </c>
      <c r="F26" s="10">
        <v>35000</v>
      </c>
      <c r="G26" s="10">
        <f t="shared" si="0"/>
        <v>770000</v>
      </c>
    </row>
    <row r="27" spans="1:8" ht="12.75" customHeight="1" x14ac:dyDescent="0.25">
      <c r="A27" s="23"/>
      <c r="B27" s="7" t="s">
        <v>42</v>
      </c>
      <c r="C27" s="43" t="s">
        <v>30</v>
      </c>
      <c r="D27" s="95">
        <v>200</v>
      </c>
      <c r="E27" s="7" t="s">
        <v>43</v>
      </c>
      <c r="F27" s="10">
        <v>35000</v>
      </c>
      <c r="G27" s="10">
        <f t="shared" si="0"/>
        <v>7000000</v>
      </c>
    </row>
    <row r="28" spans="1:8" ht="12.75" customHeight="1" x14ac:dyDescent="0.25">
      <c r="A28" s="23"/>
      <c r="B28" s="97" t="s">
        <v>44</v>
      </c>
      <c r="C28" s="46"/>
      <c r="D28" s="46"/>
      <c r="E28" s="46"/>
      <c r="F28" s="47"/>
      <c r="G28" s="48">
        <f>SUM(G21:G27)</f>
        <v>9695000</v>
      </c>
      <c r="H28" s="6"/>
    </row>
    <row r="29" spans="1:8" ht="12" customHeight="1" x14ac:dyDescent="0.25">
      <c r="A29" s="23"/>
      <c r="B29" s="26"/>
      <c r="C29" s="26"/>
      <c r="D29" s="26"/>
      <c r="E29" s="26"/>
      <c r="F29" s="22"/>
      <c r="G29" s="22"/>
    </row>
    <row r="30" spans="1:8" ht="12" customHeight="1" x14ac:dyDescent="0.25">
      <c r="A30" s="23"/>
      <c r="B30" s="44" t="s">
        <v>45</v>
      </c>
      <c r="C30" s="29"/>
      <c r="D30" s="29"/>
      <c r="E30" s="29"/>
      <c r="F30" s="28"/>
      <c r="G30" s="28"/>
    </row>
    <row r="31" spans="1:8" ht="24" customHeight="1" x14ac:dyDescent="0.25">
      <c r="A31" s="23"/>
      <c r="B31" s="49" t="s">
        <v>23</v>
      </c>
      <c r="C31" s="45" t="s">
        <v>24</v>
      </c>
      <c r="D31" s="45" t="s">
        <v>25</v>
      </c>
      <c r="E31" s="49" t="s">
        <v>26</v>
      </c>
      <c r="F31" s="45" t="s">
        <v>27</v>
      </c>
      <c r="G31" s="49" t="s">
        <v>28</v>
      </c>
    </row>
    <row r="32" spans="1:8" ht="12" customHeight="1" x14ac:dyDescent="0.25">
      <c r="A32" s="23"/>
      <c r="B32" s="50"/>
      <c r="C32" s="51"/>
      <c r="D32" s="51"/>
      <c r="E32" s="51"/>
      <c r="F32" s="50"/>
      <c r="G32" s="50"/>
    </row>
    <row r="33" spans="1:11" ht="12" customHeight="1" x14ac:dyDescent="0.25">
      <c r="A33" s="23"/>
      <c r="B33" s="97" t="s">
        <v>46</v>
      </c>
      <c r="C33" s="46"/>
      <c r="D33" s="46"/>
      <c r="E33" s="46"/>
      <c r="F33" s="47"/>
      <c r="G33" s="47"/>
    </row>
    <row r="34" spans="1:11" ht="12" customHeight="1" x14ac:dyDescent="0.25">
      <c r="A34" s="23"/>
      <c r="B34" s="26"/>
      <c r="C34" s="26"/>
      <c r="D34" s="26"/>
      <c r="E34" s="26"/>
      <c r="F34" s="22"/>
      <c r="G34" s="22"/>
    </row>
    <row r="35" spans="1:11" ht="12" customHeight="1" x14ac:dyDescent="0.25">
      <c r="A35" s="23"/>
      <c r="B35" s="44" t="s">
        <v>47</v>
      </c>
      <c r="C35" s="29"/>
      <c r="D35" s="29"/>
      <c r="E35" s="29"/>
      <c r="F35" s="28"/>
      <c r="G35" s="28"/>
    </row>
    <row r="36" spans="1:11" ht="24" customHeight="1" x14ac:dyDescent="0.25">
      <c r="A36" s="23"/>
      <c r="B36" s="49" t="s">
        <v>23</v>
      </c>
      <c r="C36" s="49" t="s">
        <v>24</v>
      </c>
      <c r="D36" s="49" t="s">
        <v>25</v>
      </c>
      <c r="E36" s="49" t="s">
        <v>26</v>
      </c>
      <c r="F36" s="45" t="s">
        <v>27</v>
      </c>
      <c r="G36" s="49" t="s">
        <v>28</v>
      </c>
    </row>
    <row r="37" spans="1:11" ht="12.75" customHeight="1" x14ac:dyDescent="0.25">
      <c r="A37" s="23"/>
      <c r="B37" s="7" t="s">
        <v>48</v>
      </c>
      <c r="C37" s="43" t="s">
        <v>120</v>
      </c>
      <c r="D37" s="8">
        <v>3</v>
      </c>
      <c r="E37" s="9" t="s">
        <v>49</v>
      </c>
      <c r="F37" s="10">
        <v>30000</v>
      </c>
      <c r="G37" s="11">
        <f t="shared" ref="G37:G42" si="1">D37*F37</f>
        <v>90000</v>
      </c>
    </row>
    <row r="38" spans="1:11" ht="12.75" customHeight="1" x14ac:dyDescent="0.25">
      <c r="A38" s="23"/>
      <c r="B38" s="7" t="s">
        <v>121</v>
      </c>
      <c r="C38" s="43" t="s">
        <v>120</v>
      </c>
      <c r="D38" s="8">
        <v>4</v>
      </c>
      <c r="E38" s="9" t="s">
        <v>50</v>
      </c>
      <c r="F38" s="10">
        <v>30000</v>
      </c>
      <c r="G38" s="11">
        <f t="shared" si="1"/>
        <v>120000</v>
      </c>
    </row>
    <row r="39" spans="1:11" ht="12.75" customHeight="1" x14ac:dyDescent="0.25">
      <c r="A39" s="23"/>
      <c r="B39" s="7" t="s">
        <v>122</v>
      </c>
      <c r="C39" s="43" t="s">
        <v>120</v>
      </c>
      <c r="D39" s="8">
        <v>2</v>
      </c>
      <c r="E39" s="9" t="s">
        <v>51</v>
      </c>
      <c r="F39" s="10">
        <v>45000</v>
      </c>
      <c r="G39" s="11">
        <f t="shared" si="1"/>
        <v>90000</v>
      </c>
    </row>
    <row r="40" spans="1:11" ht="12.75" customHeight="1" x14ac:dyDescent="0.25">
      <c r="A40" s="23"/>
      <c r="B40" s="7" t="s">
        <v>52</v>
      </c>
      <c r="C40" s="43" t="s">
        <v>120</v>
      </c>
      <c r="D40" s="8">
        <v>1</v>
      </c>
      <c r="E40" s="9" t="s">
        <v>53</v>
      </c>
      <c r="F40" s="10">
        <v>90000</v>
      </c>
      <c r="G40" s="11">
        <f t="shared" si="1"/>
        <v>90000</v>
      </c>
    </row>
    <row r="41" spans="1:11" ht="12.75" customHeight="1" x14ac:dyDescent="0.25">
      <c r="A41" s="23"/>
      <c r="B41" s="7" t="s">
        <v>54</v>
      </c>
      <c r="C41" s="43" t="s">
        <v>120</v>
      </c>
      <c r="D41" s="8">
        <v>1</v>
      </c>
      <c r="E41" s="9" t="s">
        <v>17</v>
      </c>
      <c r="F41" s="10">
        <v>35000</v>
      </c>
      <c r="G41" s="11">
        <f t="shared" si="1"/>
        <v>35000</v>
      </c>
    </row>
    <row r="42" spans="1:11" ht="12.75" customHeight="1" x14ac:dyDescent="0.25">
      <c r="A42" s="23"/>
      <c r="B42" s="7" t="s">
        <v>55</v>
      </c>
      <c r="C42" s="43" t="s">
        <v>120</v>
      </c>
      <c r="D42" s="8">
        <v>1</v>
      </c>
      <c r="E42" s="9" t="s">
        <v>49</v>
      </c>
      <c r="F42" s="10">
        <v>25000</v>
      </c>
      <c r="G42" s="11">
        <f t="shared" si="1"/>
        <v>25000</v>
      </c>
    </row>
    <row r="43" spans="1:11" ht="12.75" customHeight="1" x14ac:dyDescent="0.25">
      <c r="A43" s="23"/>
      <c r="B43" s="97" t="s">
        <v>56</v>
      </c>
      <c r="C43" s="46"/>
      <c r="D43" s="46"/>
      <c r="E43" s="46"/>
      <c r="F43" s="47"/>
      <c r="G43" s="48">
        <f>SUM(G37:G42)</f>
        <v>450000</v>
      </c>
    </row>
    <row r="44" spans="1:11" ht="12" customHeight="1" x14ac:dyDescent="0.25">
      <c r="A44" s="23"/>
      <c r="B44" s="25"/>
      <c r="C44" s="25"/>
      <c r="D44" s="25"/>
      <c r="E44" s="25"/>
      <c r="F44" s="27"/>
      <c r="G44" s="27"/>
    </row>
    <row r="45" spans="1:11" ht="12" customHeight="1" x14ac:dyDescent="0.25">
      <c r="A45" s="23"/>
      <c r="B45" s="44" t="s">
        <v>57</v>
      </c>
      <c r="C45" s="29"/>
      <c r="D45" s="29"/>
      <c r="E45" s="29"/>
      <c r="F45" s="28"/>
      <c r="G45" s="28"/>
    </row>
    <row r="46" spans="1:11" ht="24" customHeight="1" x14ac:dyDescent="0.25">
      <c r="A46" s="23"/>
      <c r="B46" s="45" t="s">
        <v>58</v>
      </c>
      <c r="C46" s="45" t="s">
        <v>59</v>
      </c>
      <c r="D46" s="45" t="s">
        <v>60</v>
      </c>
      <c r="E46" s="45" t="s">
        <v>26</v>
      </c>
      <c r="F46" s="45" t="s">
        <v>27</v>
      </c>
      <c r="G46" s="45" t="s">
        <v>28</v>
      </c>
      <c r="K46" s="4"/>
    </row>
    <row r="47" spans="1:11" ht="12.75" customHeight="1" x14ac:dyDescent="0.25">
      <c r="A47" s="23"/>
      <c r="B47" s="12" t="s">
        <v>61</v>
      </c>
      <c r="C47" s="13"/>
      <c r="D47" s="14"/>
      <c r="E47" s="13"/>
      <c r="F47" s="15"/>
      <c r="G47" s="15"/>
    </row>
    <row r="48" spans="1:11" ht="12.75" customHeight="1" x14ac:dyDescent="0.25">
      <c r="A48" s="23"/>
      <c r="B48" s="16" t="s">
        <v>62</v>
      </c>
      <c r="C48" s="17" t="s">
        <v>63</v>
      </c>
      <c r="D48" s="18">
        <v>200</v>
      </c>
      <c r="E48" s="17" t="s">
        <v>64</v>
      </c>
      <c r="F48" s="15">
        <v>1000</v>
      </c>
      <c r="G48" s="15">
        <f>(D48*F48)</f>
        <v>200000</v>
      </c>
    </row>
    <row r="49" spans="1:8" ht="12.75" customHeight="1" x14ac:dyDescent="0.25">
      <c r="A49" s="23"/>
      <c r="B49" s="16" t="s">
        <v>65</v>
      </c>
      <c r="C49" s="17" t="s">
        <v>63</v>
      </c>
      <c r="D49" s="18">
        <v>200</v>
      </c>
      <c r="E49" s="17" t="s">
        <v>66</v>
      </c>
      <c r="F49" s="15">
        <v>2560</v>
      </c>
      <c r="G49" s="15">
        <f>(D49*F49)</f>
        <v>512000</v>
      </c>
    </row>
    <row r="50" spans="1:8" ht="12.75" customHeight="1" x14ac:dyDescent="0.25">
      <c r="A50" s="23"/>
      <c r="B50" s="52" t="s">
        <v>67</v>
      </c>
      <c r="C50" s="17" t="s">
        <v>63</v>
      </c>
      <c r="D50" s="18">
        <v>50</v>
      </c>
      <c r="E50" s="17" t="s">
        <v>64</v>
      </c>
      <c r="F50" s="15">
        <v>722</v>
      </c>
      <c r="G50" s="15">
        <f>(D50*F50)</f>
        <v>36100</v>
      </c>
    </row>
    <row r="51" spans="1:8" ht="12.75" customHeight="1" x14ac:dyDescent="0.25">
      <c r="A51" s="23"/>
      <c r="B51" s="16" t="s">
        <v>68</v>
      </c>
      <c r="C51" s="17" t="s">
        <v>63</v>
      </c>
      <c r="D51" s="18">
        <v>70</v>
      </c>
      <c r="E51" s="17" t="s">
        <v>64</v>
      </c>
      <c r="F51" s="15">
        <v>1720</v>
      </c>
      <c r="G51" s="15">
        <f t="shared" ref="G51:G55" si="2">(D51*F51)</f>
        <v>120400</v>
      </c>
    </row>
    <row r="52" spans="1:8" ht="12.75" customHeight="1" x14ac:dyDescent="0.25">
      <c r="A52" s="23"/>
      <c r="B52" s="16" t="s">
        <v>69</v>
      </c>
      <c r="C52" s="17" t="s">
        <v>63</v>
      </c>
      <c r="D52" s="18">
        <v>200</v>
      </c>
      <c r="E52" s="17" t="s">
        <v>64</v>
      </c>
      <c r="F52" s="15">
        <v>2618</v>
      </c>
      <c r="G52" s="15">
        <f t="shared" si="2"/>
        <v>523600</v>
      </c>
    </row>
    <row r="53" spans="1:8" ht="12.75" customHeight="1" x14ac:dyDescent="0.25">
      <c r="A53" s="23"/>
      <c r="B53" s="16" t="s">
        <v>70</v>
      </c>
      <c r="C53" s="17" t="s">
        <v>63</v>
      </c>
      <c r="D53" s="18">
        <v>8</v>
      </c>
      <c r="E53" s="17" t="s">
        <v>71</v>
      </c>
      <c r="F53" s="15">
        <v>1900</v>
      </c>
      <c r="G53" s="15">
        <f t="shared" si="2"/>
        <v>15200</v>
      </c>
    </row>
    <row r="54" spans="1:8" ht="12.75" customHeight="1" x14ac:dyDescent="0.25">
      <c r="A54" s="23"/>
      <c r="B54" s="12" t="s">
        <v>72</v>
      </c>
      <c r="C54" s="13"/>
      <c r="D54" s="14"/>
      <c r="E54" s="13"/>
      <c r="F54" s="15"/>
      <c r="G54" s="15"/>
      <c r="H54" s="1" t="s">
        <v>73</v>
      </c>
    </row>
    <row r="55" spans="1:8" ht="11.25" customHeight="1" x14ac:dyDescent="0.25">
      <c r="B55" s="16" t="s">
        <v>74</v>
      </c>
      <c r="C55" s="17" t="s">
        <v>63</v>
      </c>
      <c r="D55" s="18">
        <v>5</v>
      </c>
      <c r="E55" s="17" t="s">
        <v>43</v>
      </c>
      <c r="F55" s="15">
        <v>21900</v>
      </c>
      <c r="G55" s="15">
        <f t="shared" si="2"/>
        <v>109500</v>
      </c>
    </row>
    <row r="56" spans="1:8" ht="12.75" customHeight="1" x14ac:dyDescent="0.25">
      <c r="A56" s="23"/>
      <c r="B56" s="12" t="s">
        <v>75</v>
      </c>
      <c r="C56" s="13"/>
      <c r="D56" s="14"/>
      <c r="E56" s="13"/>
      <c r="F56" s="15"/>
      <c r="G56" s="15"/>
    </row>
    <row r="57" spans="1:8" ht="12.75" customHeight="1" x14ac:dyDescent="0.25">
      <c r="A57" s="23"/>
      <c r="B57" s="16" t="s">
        <v>123</v>
      </c>
      <c r="C57" s="17" t="s">
        <v>76</v>
      </c>
      <c r="D57" s="18">
        <v>0.5</v>
      </c>
      <c r="E57" s="17" t="s">
        <v>77</v>
      </c>
      <c r="F57" s="15">
        <v>56000</v>
      </c>
      <c r="G57" s="15">
        <f>(D57*F57)</f>
        <v>28000</v>
      </c>
    </row>
    <row r="58" spans="1:8" ht="12.75" customHeight="1" x14ac:dyDescent="0.25">
      <c r="A58" s="23"/>
      <c r="B58" s="12" t="s">
        <v>78</v>
      </c>
      <c r="C58" s="17"/>
      <c r="D58" s="18"/>
      <c r="E58" s="17"/>
      <c r="F58" s="15"/>
      <c r="G58" s="15"/>
    </row>
    <row r="59" spans="1:8" ht="12.75" customHeight="1" x14ac:dyDescent="0.25">
      <c r="A59" s="23"/>
      <c r="B59" s="52" t="s">
        <v>124</v>
      </c>
      <c r="C59" s="13" t="s">
        <v>76</v>
      </c>
      <c r="D59" s="18">
        <v>6</v>
      </c>
      <c r="E59" s="13" t="s">
        <v>79</v>
      </c>
      <c r="F59" s="15">
        <v>16510</v>
      </c>
      <c r="G59" s="15">
        <f>(D59*F59)</f>
        <v>99060</v>
      </c>
    </row>
    <row r="60" spans="1:8" ht="13.5" customHeight="1" x14ac:dyDescent="0.25">
      <c r="A60" s="23"/>
      <c r="B60" s="97" t="s">
        <v>80</v>
      </c>
      <c r="C60" s="46"/>
      <c r="D60" s="46"/>
      <c r="E60" s="46"/>
      <c r="F60" s="47"/>
      <c r="G60" s="48">
        <f>SUM(G47:G59)</f>
        <v>1643860</v>
      </c>
    </row>
    <row r="61" spans="1:8" ht="12" customHeight="1" x14ac:dyDescent="0.25">
      <c r="A61" s="23"/>
      <c r="B61" s="25"/>
      <c r="C61" s="25"/>
      <c r="D61" s="25"/>
      <c r="E61" s="30"/>
      <c r="F61" s="27"/>
      <c r="G61" s="27"/>
    </row>
    <row r="62" spans="1:8" ht="12" customHeight="1" x14ac:dyDescent="0.25">
      <c r="A62" s="23"/>
      <c r="B62" s="44" t="s">
        <v>81</v>
      </c>
      <c r="C62" s="29"/>
      <c r="D62" s="29"/>
      <c r="E62" s="29"/>
      <c r="F62" s="28"/>
      <c r="G62" s="28"/>
    </row>
    <row r="63" spans="1:8" ht="24" customHeight="1" x14ac:dyDescent="0.25">
      <c r="A63" s="23"/>
      <c r="B63" s="49" t="s">
        <v>82</v>
      </c>
      <c r="C63" s="45" t="s">
        <v>59</v>
      </c>
      <c r="D63" s="45" t="s">
        <v>60</v>
      </c>
      <c r="E63" s="49" t="s">
        <v>26</v>
      </c>
      <c r="F63" s="45" t="s">
        <v>27</v>
      </c>
      <c r="G63" s="49" t="s">
        <v>28</v>
      </c>
    </row>
    <row r="64" spans="1:8" ht="12.75" customHeight="1" x14ac:dyDescent="0.25">
      <c r="A64" s="23"/>
      <c r="B64" s="7" t="s">
        <v>83</v>
      </c>
      <c r="C64" s="17" t="s">
        <v>84</v>
      </c>
      <c r="D64" s="15">
        <v>7</v>
      </c>
      <c r="E64" s="17" t="s">
        <v>85</v>
      </c>
      <c r="F64" s="15">
        <v>30000</v>
      </c>
      <c r="G64" s="15">
        <f>D64*F64</f>
        <v>210000</v>
      </c>
    </row>
    <row r="65" spans="1:7" ht="12.75" customHeight="1" x14ac:dyDescent="0.25">
      <c r="A65" s="23"/>
      <c r="B65" s="7" t="s">
        <v>86</v>
      </c>
      <c r="C65" s="17" t="s">
        <v>87</v>
      </c>
      <c r="D65" s="15">
        <v>1</v>
      </c>
      <c r="E65" s="17" t="s">
        <v>88</v>
      </c>
      <c r="F65" s="15">
        <v>33515</v>
      </c>
      <c r="G65" s="15">
        <f t="shared" ref="G65:G66" si="3">D65*F65</f>
        <v>33515</v>
      </c>
    </row>
    <row r="66" spans="1:7" ht="12.75" customHeight="1" x14ac:dyDescent="0.25">
      <c r="A66" s="23"/>
      <c r="B66" s="7" t="s">
        <v>89</v>
      </c>
      <c r="C66" s="17" t="s">
        <v>90</v>
      </c>
      <c r="D66" s="15">
        <v>1</v>
      </c>
      <c r="E66" s="17" t="s">
        <v>91</v>
      </c>
      <c r="F66" s="15">
        <v>35000</v>
      </c>
      <c r="G66" s="15">
        <f t="shared" si="3"/>
        <v>35000</v>
      </c>
    </row>
    <row r="67" spans="1:7" ht="13.5" customHeight="1" x14ac:dyDescent="0.25">
      <c r="A67" s="23"/>
      <c r="B67" s="97" t="s">
        <v>92</v>
      </c>
      <c r="C67" s="46"/>
      <c r="D67" s="46"/>
      <c r="E67" s="46"/>
      <c r="F67" s="47"/>
      <c r="G67" s="48">
        <f>SUM(G64:G66)</f>
        <v>278515</v>
      </c>
    </row>
    <row r="68" spans="1:7" ht="12" customHeight="1" x14ac:dyDescent="0.25">
      <c r="A68" s="23"/>
      <c r="B68" s="25"/>
      <c r="C68" s="25"/>
      <c r="D68" s="25"/>
      <c r="E68" s="25"/>
      <c r="F68" s="27"/>
      <c r="G68" s="27"/>
    </row>
    <row r="69" spans="1:7" ht="12" customHeight="1" x14ac:dyDescent="0.25">
      <c r="A69" s="23"/>
      <c r="B69" s="53" t="s">
        <v>93</v>
      </c>
      <c r="C69" s="54"/>
      <c r="D69" s="54"/>
      <c r="E69" s="54"/>
      <c r="F69" s="54"/>
      <c r="G69" s="55">
        <f>G28+G43+G60+G67</f>
        <v>12067375</v>
      </c>
    </row>
    <row r="70" spans="1:7" ht="12" customHeight="1" x14ac:dyDescent="0.25">
      <c r="A70" s="23"/>
      <c r="B70" s="56" t="s">
        <v>94</v>
      </c>
      <c r="C70" s="32"/>
      <c r="D70" s="32"/>
      <c r="E70" s="32"/>
      <c r="F70" s="32"/>
      <c r="G70" s="57">
        <f>G69*0.05</f>
        <v>603368.75</v>
      </c>
    </row>
    <row r="71" spans="1:7" ht="12" customHeight="1" x14ac:dyDescent="0.25">
      <c r="A71" s="23"/>
      <c r="B71" s="58" t="s">
        <v>95</v>
      </c>
      <c r="C71" s="31"/>
      <c r="D71" s="31"/>
      <c r="E71" s="31"/>
      <c r="F71" s="31"/>
      <c r="G71" s="59">
        <f>G70+G69</f>
        <v>12670743.75</v>
      </c>
    </row>
    <row r="72" spans="1:7" ht="12" customHeight="1" x14ac:dyDescent="0.25">
      <c r="A72" s="23"/>
      <c r="B72" s="56" t="s">
        <v>96</v>
      </c>
      <c r="C72" s="32"/>
      <c r="D72" s="32"/>
      <c r="E72" s="32"/>
      <c r="F72" s="32"/>
      <c r="G72" s="57">
        <f>G12</f>
        <v>19200000</v>
      </c>
    </row>
    <row r="73" spans="1:7" ht="12" customHeight="1" x14ac:dyDescent="0.25">
      <c r="A73" s="23"/>
      <c r="B73" s="60" t="s">
        <v>97</v>
      </c>
      <c r="C73" s="61"/>
      <c r="D73" s="61"/>
      <c r="E73" s="61"/>
      <c r="F73" s="61"/>
      <c r="G73" s="62">
        <f>G72-G71</f>
        <v>6529256.25</v>
      </c>
    </row>
    <row r="74" spans="1:7" ht="12" customHeight="1" x14ac:dyDescent="0.25">
      <c r="A74" s="23"/>
      <c r="B74" s="89" t="s">
        <v>98</v>
      </c>
      <c r="C74" s="33"/>
      <c r="D74" s="33"/>
      <c r="E74" s="33"/>
      <c r="F74" s="33"/>
      <c r="G74" s="90"/>
    </row>
    <row r="75" spans="1:7" ht="12.75" customHeight="1" thickBot="1" x14ac:dyDescent="0.3">
      <c r="A75" s="23"/>
      <c r="B75" s="81"/>
      <c r="C75" s="33"/>
      <c r="D75" s="33"/>
      <c r="E75" s="33"/>
      <c r="F75" s="33"/>
      <c r="G75" s="90"/>
    </row>
    <row r="76" spans="1:7" ht="12" customHeight="1" x14ac:dyDescent="0.25">
      <c r="A76" s="23"/>
      <c r="B76" s="72" t="s">
        <v>99</v>
      </c>
      <c r="C76" s="73"/>
      <c r="D76" s="73"/>
      <c r="E76" s="73"/>
      <c r="F76" s="74"/>
      <c r="G76" s="90"/>
    </row>
    <row r="77" spans="1:7" ht="12" customHeight="1" x14ac:dyDescent="0.25">
      <c r="A77" s="23"/>
      <c r="B77" s="75" t="s">
        <v>100</v>
      </c>
      <c r="C77" s="76"/>
      <c r="D77" s="76"/>
      <c r="E77" s="76"/>
      <c r="F77" s="77"/>
      <c r="G77" s="90"/>
    </row>
    <row r="78" spans="1:7" ht="12" customHeight="1" x14ac:dyDescent="0.25">
      <c r="A78" s="23"/>
      <c r="B78" s="75" t="s">
        <v>101</v>
      </c>
      <c r="C78" s="76"/>
      <c r="D78" s="76"/>
      <c r="E78" s="76"/>
      <c r="F78" s="77"/>
      <c r="G78" s="90"/>
    </row>
    <row r="79" spans="1:7" ht="12" customHeight="1" x14ac:dyDescent="0.25">
      <c r="A79" s="23"/>
      <c r="B79" s="75" t="s">
        <v>102</v>
      </c>
      <c r="C79" s="76"/>
      <c r="D79" s="76"/>
      <c r="E79" s="76"/>
      <c r="F79" s="77"/>
      <c r="G79" s="90"/>
    </row>
    <row r="80" spans="1:7" ht="12" customHeight="1" x14ac:dyDescent="0.25">
      <c r="A80" s="23"/>
      <c r="B80" s="75" t="s">
        <v>103</v>
      </c>
      <c r="C80" s="76"/>
      <c r="D80" s="76"/>
      <c r="E80" s="76"/>
      <c r="F80" s="77"/>
      <c r="G80" s="90"/>
    </row>
    <row r="81" spans="1:7" ht="12" customHeight="1" x14ac:dyDescent="0.25">
      <c r="A81" s="23"/>
      <c r="B81" s="75" t="s">
        <v>104</v>
      </c>
      <c r="C81" s="76"/>
      <c r="D81" s="76"/>
      <c r="E81" s="76"/>
      <c r="F81" s="77"/>
      <c r="G81" s="90"/>
    </row>
    <row r="82" spans="1:7" ht="12" customHeight="1" x14ac:dyDescent="0.25">
      <c r="A82" s="23"/>
      <c r="B82" s="96" t="s">
        <v>105</v>
      </c>
      <c r="C82" s="76"/>
      <c r="D82" s="76"/>
      <c r="E82" s="76"/>
      <c r="F82" s="77"/>
      <c r="G82" s="90"/>
    </row>
    <row r="83" spans="1:7" ht="12.75" customHeight="1" thickBot="1" x14ac:dyDescent="0.3">
      <c r="A83" s="23"/>
      <c r="B83" s="78" t="s">
        <v>106</v>
      </c>
      <c r="C83" s="79"/>
      <c r="D83" s="79"/>
      <c r="E83" s="79"/>
      <c r="F83" s="80"/>
      <c r="G83" s="90"/>
    </row>
    <row r="84" spans="1:7" ht="12.75" customHeight="1" x14ac:dyDescent="0.25">
      <c r="A84" s="23"/>
      <c r="B84" s="81"/>
      <c r="C84" s="76"/>
      <c r="D84" s="76"/>
      <c r="E84" s="76"/>
      <c r="F84" s="76"/>
      <c r="G84" s="90"/>
    </row>
    <row r="85" spans="1:7" ht="15" customHeight="1" x14ac:dyDescent="0.25">
      <c r="A85" s="23"/>
      <c r="B85" s="98" t="s">
        <v>107</v>
      </c>
      <c r="C85" s="99"/>
      <c r="D85" s="82"/>
      <c r="E85" s="83"/>
      <c r="F85" s="83"/>
      <c r="G85" s="90"/>
    </row>
    <row r="86" spans="1:7" ht="12" customHeight="1" x14ac:dyDescent="0.25">
      <c r="A86" s="23"/>
      <c r="B86" s="65" t="s">
        <v>82</v>
      </c>
      <c r="C86" s="91" t="s">
        <v>108</v>
      </c>
      <c r="D86" s="84" t="s">
        <v>109</v>
      </c>
      <c r="E86" s="83"/>
      <c r="F86" s="83"/>
      <c r="G86" s="90"/>
    </row>
    <row r="87" spans="1:7" ht="12" customHeight="1" x14ac:dyDescent="0.25">
      <c r="A87" s="23"/>
      <c r="B87" s="63" t="s">
        <v>110</v>
      </c>
      <c r="C87" s="67">
        <f>G28</f>
        <v>9695000</v>
      </c>
      <c r="D87" s="64">
        <f>(C87/C93)</f>
        <v>0.7651484546832541</v>
      </c>
      <c r="E87" s="83"/>
      <c r="F87" s="83"/>
      <c r="G87" s="90"/>
    </row>
    <row r="88" spans="1:7" ht="12" customHeight="1" x14ac:dyDescent="0.25">
      <c r="A88" s="23"/>
      <c r="B88" s="63" t="s">
        <v>111</v>
      </c>
      <c r="C88" s="68">
        <f>G33</f>
        <v>0</v>
      </c>
      <c r="D88" s="64">
        <v>0</v>
      </c>
      <c r="E88" s="83"/>
      <c r="F88" s="83"/>
      <c r="G88" s="90"/>
    </row>
    <row r="89" spans="1:7" ht="12" customHeight="1" x14ac:dyDescent="0.25">
      <c r="A89" s="23"/>
      <c r="B89" s="63" t="s">
        <v>112</v>
      </c>
      <c r="C89" s="69">
        <f>G43</f>
        <v>450000</v>
      </c>
      <c r="D89" s="64">
        <f>(C89/C93)</f>
        <v>3.5514884436045835E-2</v>
      </c>
      <c r="E89" s="83"/>
      <c r="F89" s="83"/>
      <c r="G89" s="90"/>
    </row>
    <row r="90" spans="1:7" ht="12" customHeight="1" x14ac:dyDescent="0.25">
      <c r="A90" s="23"/>
      <c r="B90" s="63" t="s">
        <v>58</v>
      </c>
      <c r="C90" s="69">
        <f>G60</f>
        <v>1643860</v>
      </c>
      <c r="D90" s="64">
        <f>(C90/C93)</f>
        <v>0.12973666206452955</v>
      </c>
      <c r="E90" s="83"/>
      <c r="F90" s="83"/>
      <c r="G90" s="90"/>
    </row>
    <row r="91" spans="1:7" ht="12" customHeight="1" x14ac:dyDescent="0.25">
      <c r="A91" s="23"/>
      <c r="B91" s="63" t="s">
        <v>113</v>
      </c>
      <c r="C91" s="70">
        <f>G67</f>
        <v>278515</v>
      </c>
      <c r="D91" s="64">
        <f>(C91/C93)</f>
        <v>2.19809511971229E-2</v>
      </c>
      <c r="E91" s="85"/>
      <c r="F91" s="85"/>
      <c r="G91" s="90"/>
    </row>
    <row r="92" spans="1:7" ht="12" customHeight="1" x14ac:dyDescent="0.25">
      <c r="A92" s="23"/>
      <c r="B92" s="63" t="s">
        <v>114</v>
      </c>
      <c r="C92" s="70">
        <f>G70</f>
        <v>603368.75</v>
      </c>
      <c r="D92" s="64">
        <f>(C92/C93)</f>
        <v>4.7619047619047616E-2</v>
      </c>
      <c r="E92" s="85"/>
      <c r="F92" s="85"/>
      <c r="G92" s="90"/>
    </row>
    <row r="93" spans="1:7" ht="12.75" customHeight="1" x14ac:dyDescent="0.25">
      <c r="A93" s="23"/>
      <c r="B93" s="65" t="s">
        <v>115</v>
      </c>
      <c r="C93" s="71">
        <f>SUM(C87:C92)</f>
        <v>12670743.75</v>
      </c>
      <c r="D93" s="66">
        <f>SUM(D87:D92)</f>
        <v>1</v>
      </c>
      <c r="E93" s="85"/>
      <c r="F93" s="85"/>
      <c r="G93" s="90"/>
    </row>
    <row r="94" spans="1:7" ht="12" customHeight="1" x14ac:dyDescent="0.25">
      <c r="A94" s="23"/>
      <c r="B94" s="81"/>
      <c r="C94" s="33"/>
      <c r="D94" s="33"/>
      <c r="E94" s="33"/>
      <c r="F94" s="33"/>
      <c r="G94" s="90"/>
    </row>
    <row r="95" spans="1:7" ht="12.75" customHeight="1" x14ac:dyDescent="0.25">
      <c r="A95" s="23"/>
      <c r="B95" s="92"/>
      <c r="C95" s="33"/>
      <c r="D95" s="33"/>
      <c r="E95" s="33"/>
      <c r="F95" s="33"/>
      <c r="G95" s="90"/>
    </row>
    <row r="96" spans="1:7" ht="12" customHeight="1" x14ac:dyDescent="0.25">
      <c r="A96" s="23"/>
      <c r="B96" s="86"/>
      <c r="C96" s="87" t="s">
        <v>116</v>
      </c>
      <c r="D96" s="86"/>
      <c r="E96" s="86"/>
      <c r="F96" s="85"/>
      <c r="G96" s="90"/>
    </row>
    <row r="97" spans="1:7" ht="12" customHeight="1" x14ac:dyDescent="0.25">
      <c r="A97" s="23"/>
      <c r="B97" s="65" t="s">
        <v>117</v>
      </c>
      <c r="C97" s="93">
        <v>10000</v>
      </c>
      <c r="D97" s="93">
        <v>12000</v>
      </c>
      <c r="E97" s="93">
        <v>14000</v>
      </c>
      <c r="F97" s="88"/>
      <c r="G97" s="94"/>
    </row>
    <row r="98" spans="1:7" ht="12.75" customHeight="1" x14ac:dyDescent="0.25">
      <c r="A98" s="23"/>
      <c r="B98" s="65" t="s">
        <v>118</v>
      </c>
      <c r="C98" s="93">
        <f>G71/C97</f>
        <v>1267.0743749999999</v>
      </c>
      <c r="D98" s="93">
        <f>(G71/D97)</f>
        <v>1055.8953125</v>
      </c>
      <c r="E98" s="93">
        <f>(G71/E97)</f>
        <v>905.05312500000002</v>
      </c>
      <c r="F98" s="88"/>
      <c r="G98" s="94"/>
    </row>
    <row r="99" spans="1:7" ht="15.6" customHeight="1" x14ac:dyDescent="0.25">
      <c r="A99" s="23"/>
      <c r="B99" s="3" t="s">
        <v>119</v>
      </c>
      <c r="C99" s="2"/>
      <c r="D99" s="2"/>
      <c r="E99" s="2"/>
      <c r="F99" s="2"/>
      <c r="G99" s="2"/>
    </row>
  </sheetData>
  <mergeCells count="8">
    <mergeCell ref="B85:C85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0.98425196850393704" header="0" footer="0"/>
  <pageSetup paperSize="5" scale="59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Arandano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cp:lastPrinted>2023-02-10T18:23:11Z</cp:lastPrinted>
  <dcterms:created xsi:type="dcterms:W3CDTF">2020-11-27T12:49:26Z</dcterms:created>
  <dcterms:modified xsi:type="dcterms:W3CDTF">2023-03-20T19:39:51Z</dcterms:modified>
  <cp:category/>
  <cp:contentStatus/>
</cp:coreProperties>
</file>