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ARVEJA VERDE" sheetId="1" r:id="rId1"/>
  </sheets>
  <definedNames>
    <definedName name="_xlnm.Print_Area" localSheetId="0">'ARVEJA VERDE'!$A$1:$F$87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F45" i="1"/>
  <c r="F50" i="1"/>
  <c r="F49" i="1"/>
  <c r="F55" i="1"/>
  <c r="F57" i="1" s="1"/>
  <c r="B80" i="1" s="1"/>
  <c r="F56" i="1"/>
  <c r="F20" i="1"/>
  <c r="F21" i="1"/>
  <c r="F22" i="1"/>
  <c r="F23" i="1"/>
  <c r="F24" i="1"/>
  <c r="F34" i="1"/>
  <c r="F35" i="1"/>
  <c r="F36" i="1"/>
  <c r="F42" i="1"/>
  <c r="F44" i="1"/>
  <c r="F30" i="1"/>
  <c r="B77" i="1"/>
  <c r="F11" i="1"/>
  <c r="F62" i="1" s="1"/>
  <c r="F25" i="1" l="1"/>
  <c r="B76" i="1" s="1"/>
  <c r="F51" i="1"/>
  <c r="F37" i="1"/>
  <c r="B79" i="1" l="1"/>
  <c r="F59" i="1"/>
  <c r="F60" i="1"/>
  <c r="B81" i="1" s="1"/>
  <c r="B78" i="1"/>
  <c r="F61" i="1" l="1"/>
  <c r="C86" i="1"/>
  <c r="B86" i="1"/>
  <c r="D86" i="1"/>
  <c r="F63" i="1"/>
  <c r="B82" i="1"/>
  <c r="C80" i="1" l="1"/>
  <c r="C79" i="1"/>
  <c r="C76" i="1"/>
  <c r="C78" i="1"/>
  <c r="C81" i="1"/>
  <c r="C82" i="1" l="1"/>
</calcChain>
</file>

<file path=xl/sharedStrings.xml><?xml version="1.0" encoding="utf-8"?>
<sst xmlns="http://schemas.openxmlformats.org/spreadsheetml/2006/main" count="145" uniqueCount="106">
  <si>
    <t>RUBRO O CULTIVO</t>
  </si>
  <si>
    <t xml:space="preserve">Arveja Verde </t>
  </si>
  <si>
    <t>VARIEDAD</t>
  </si>
  <si>
    <t>Utrillo</t>
  </si>
  <si>
    <t>FECHA ESTIMADA  PRECIO VENTA</t>
  </si>
  <si>
    <t>Noviembre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</si>
  <si>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</si>
  <si>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</si>
  <si>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</si>
  <si>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</si>
  <si>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</si>
  <si>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</si>
  <si>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</si>
  <si>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</si>
  <si>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Directa predio - Intermediarios</t>
  </si>
  <si>
    <t>COMUNA/LOCALIDAD</t>
  </si>
  <si>
    <t>Todas las comunas</t>
  </si>
  <si>
    <t>FECHA DE COSECHA</t>
  </si>
  <si>
    <t>Septiembre - Octubre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</si>
  <si>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</si>
  <si>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</si>
  <si>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</si>
  <si>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</si>
  <si>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</si>
  <si>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</si>
  <si>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</si>
  <si>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</si>
  <si>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</si>
  <si>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</si>
  <si>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</si>
  <si>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</si>
  <si>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</si>
  <si>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 xml:space="preserve">Jun </t>
  </si>
  <si>
    <t>Limpieza maleza</t>
  </si>
  <si>
    <t>Jun</t>
  </si>
  <si>
    <t>Riego</t>
  </si>
  <si>
    <t>Oct - Dic</t>
  </si>
  <si>
    <t>Aplicación Agroquímicos</t>
  </si>
  <si>
    <t>Jun - Sept</t>
  </si>
  <si>
    <t>Cosecha</t>
  </si>
  <si>
    <t>JORNADAS ANIMAL</t>
  </si>
  <si>
    <t>Subtotal Jornadas Animal</t>
  </si>
  <si>
    <t>MAQUINARIA</t>
  </si>
  <si>
    <t>Aradura</t>
  </si>
  <si>
    <t xml:space="preserve">May </t>
  </si>
  <si>
    <t>Rastraje</t>
  </si>
  <si>
    <t>May</t>
  </si>
  <si>
    <t>Surcadura</t>
  </si>
  <si>
    <t>Subtotal Costo Maquinaria</t>
  </si>
  <si>
    <t>INSUMOS</t>
  </si>
  <si>
    <t>Insumos</t>
  </si>
  <si>
    <t>Unidad (Kg/l/u)</t>
  </si>
  <si>
    <t>PLANTAS</t>
  </si>
  <si>
    <t>kg</t>
  </si>
  <si>
    <t xml:space="preserve">Ago </t>
  </si>
  <si>
    <t>FERTILIZANTES</t>
  </si>
  <si>
    <t>Oct</t>
  </si>
  <si>
    <t>FUNGICIDAS</t>
  </si>
  <si>
    <t>INSECTICIDAS</t>
  </si>
  <si>
    <t>Zero 5EC</t>
  </si>
  <si>
    <t xml:space="preserve">lt </t>
  </si>
  <si>
    <t>Subtotal Insumos</t>
  </si>
  <si>
    <t>OTROS</t>
  </si>
  <si>
    <t>Item</t>
  </si>
  <si>
    <t>Saco</t>
  </si>
  <si>
    <t xml:space="preserve">unidad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</si>
  <si>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</si>
  <si>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</si>
  <si>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</si>
  <si>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</si>
  <si>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</si>
  <si>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</si>
  <si>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</si>
  <si>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</si>
  <si>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</si>
  <si>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</si>
  <si>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</si>
  <si>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</si>
  <si>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</si>
  <si>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</si>
  <si>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</si>
  <si>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</si>
  <si>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</si>
  <si>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</si>
  <si>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</si>
  <si>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</si>
  <si>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</si>
  <si>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</si>
  <si>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</si>
  <si>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ESCENARIOS COSTO UNITARIO  ($/sacos)</t>
  </si>
  <si>
    <t>(*): Este valor representa el valor mìnimo de venta del producto</t>
  </si>
  <si>
    <t>jm</t>
  </si>
  <si>
    <t>Manzate 200 80 WP</t>
  </si>
  <si>
    <t>Lorsban Plus EC</t>
  </si>
  <si>
    <t>n/a</t>
  </si>
  <si>
    <t>RENDIMIENTO (Saco/Há.)</t>
  </si>
  <si>
    <t>PRECIO ESPERADO ($/Saco)</t>
  </si>
  <si>
    <t>COSTO TOTAL/Há</t>
  </si>
  <si>
    <t>Rendimiento (Saco/Há)</t>
  </si>
  <si>
    <t>Costo unitario ($/Saco) (*)</t>
  </si>
  <si>
    <t>Super Fosfato Triple</t>
  </si>
  <si>
    <t>Salitre Potásico</t>
  </si>
  <si>
    <t>Semilla Arveja</t>
  </si>
  <si>
    <t>Subtotal Mano de Obra</t>
  </si>
  <si>
    <t>$Saco/Há</t>
  </si>
  <si>
    <t>Cantidad 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</si>
</sst>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7">
    <xf numFmtId="0" fontId="0" fillId="0" borderId="0" xfId="0"/>
    <xf numFmtId="0" fontId="1" fillId="2" borderId="4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4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7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49" fontId="2" fillId="3" borderId="40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0" fontId="1" fillId="2" borderId="70" xfId="0" applyFont="1" applyFill="1" applyBorder="1" applyAlignment="1">
      <alignment horizontal="justify" vertical="center" wrapText="1"/>
    </xf>
    <xf numFmtId="3" fontId="1" fillId="2" borderId="3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166" fontId="1" fillId="10" borderId="3" xfId="0" applyNumberFormat="1" applyFont="1" applyFill="1" applyBorder="1" applyAlignment="1">
      <alignment horizontal="justify" vertical="center" wrapText="1"/>
    </xf>
    <xf numFmtId="166" fontId="1" fillId="2" borderId="3" xfId="0" applyNumberFormat="1" applyFont="1" applyFill="1" applyBorder="1" applyAlignment="1">
      <alignment horizontal="justify" vertical="center" wrapText="1"/>
    </xf>
    <xf numFmtId="17" fontId="1" fillId="2" borderId="40" xfId="0" applyNumberFormat="1" applyFont="1" applyFill="1" applyBorder="1" applyAlignment="1">
      <alignment horizontal="justify" vertical="center" wrapText="1"/>
    </xf>
    <xf numFmtId="0" fontId="1" fillId="2" borderId="72" xfId="0" applyFont="1" applyFill="1" applyBorder="1" applyAlignment="1">
      <alignment horizontal="justify" vertical="center" wrapText="1"/>
    </xf>
    <xf numFmtId="14" fontId="1" fillId="2" borderId="72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justify" vertical="center" wrapText="1"/>
    </xf>
    <xf numFmtId="49" fontId="1" fillId="10" borderId="3" xfId="0" applyNumberFormat="1" applyFont="1" applyFill="1" applyBorder="1" applyAlignment="1">
      <alignment horizontal="justify" vertical="center" wrapText="1"/>
    </xf>
    <xf numFmtId="166" fontId="3" fillId="3" borderId="3" xfId="0" applyNumberFormat="1" applyFont="1" applyFill="1" applyBorder="1" applyAlignment="1">
      <alignment horizontal="justify" vertical="center" wrapText="1"/>
    </xf>
    <xf numFmtId="3" fontId="1" fillId="2" borderId="6" xfId="0" applyNumberFormat="1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166" fontId="1" fillId="2" borderId="8" xfId="0" applyNumberFormat="1" applyFont="1" applyFill="1" applyBorder="1" applyAlignment="1">
      <alignment horizontal="justify" vertical="center" wrapText="1"/>
    </xf>
    <xf numFmtId="166" fontId="3" fillId="3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 wrapText="1"/>
    </xf>
    <xf numFmtId="0" fontId="1" fillId="10" borderId="13" xfId="0" applyNumberFormat="1" applyFont="1" applyFill="1" applyBorder="1" applyAlignment="1">
      <alignment horizontal="justify" vertical="center" wrapText="1"/>
    </xf>
    <xf numFmtId="0" fontId="1" fillId="10" borderId="0" xfId="0" applyFont="1" applyFill="1" applyAlignment="1">
      <alignment horizontal="justify" vertical="center" wrapText="1"/>
    </xf>
    <xf numFmtId="0" fontId="1" fillId="10" borderId="3" xfId="0" applyNumberFormat="1" applyFont="1" applyFill="1" applyBorder="1" applyAlignment="1">
      <alignment horizontal="justify" vertical="center" wrapText="1"/>
    </xf>
    <xf numFmtId="49" fontId="1" fillId="10" borderId="68" xfId="0" applyNumberFormat="1" applyFont="1" applyFill="1" applyBorder="1" applyAlignment="1">
      <alignment horizontal="justify" vertical="center" wrapText="1"/>
    </xf>
    <xf numFmtId="0" fontId="1" fillId="10" borderId="68" xfId="0" applyNumberFormat="1" applyFont="1" applyFill="1" applyBorder="1" applyAlignment="1">
      <alignment horizontal="justify" vertical="center" wrapText="1"/>
    </xf>
    <xf numFmtId="166" fontId="1" fillId="10" borderId="68" xfId="0" applyNumberFormat="1" applyFont="1" applyFill="1" applyBorder="1" applyAlignment="1">
      <alignment horizontal="justify" vertical="center" wrapText="1"/>
    </xf>
    <xf numFmtId="49" fontId="1" fillId="10" borderId="69" xfId="0" applyNumberFormat="1" applyFont="1" applyFill="1" applyBorder="1" applyAlignment="1">
      <alignment horizontal="justify" vertical="center" wrapText="1"/>
    </xf>
    <xf numFmtId="0" fontId="1" fillId="10" borderId="69" xfId="0" applyNumberFormat="1" applyFont="1" applyFill="1" applyBorder="1" applyAlignment="1">
      <alignment horizontal="justify" vertical="center" wrapText="1"/>
    </xf>
    <xf numFmtId="166" fontId="1" fillId="10" borderId="69" xfId="0" applyNumberFormat="1" applyFont="1" applyFill="1" applyBorder="1" applyAlignment="1">
      <alignment horizontal="justify" vertical="center" wrapText="1"/>
    </xf>
    <xf numFmtId="49" fontId="1" fillId="10" borderId="40" xfId="0" applyNumberFormat="1" applyFont="1" applyFill="1" applyBorder="1" applyAlignment="1">
      <alignment horizontal="justify" vertical="center" wrapText="1"/>
    </xf>
    <xf numFmtId="0" fontId="1" fillId="10" borderId="40" xfId="0" applyNumberFormat="1" applyFont="1" applyFill="1" applyBorder="1" applyAlignment="1">
      <alignment horizontal="justify" vertical="center" wrapText="1"/>
    </xf>
    <xf numFmtId="166" fontId="1" fillId="10" borderId="40" xfId="0" applyNumberFormat="1" applyFont="1" applyFill="1" applyBorder="1" applyAlignment="1">
      <alignment horizontal="justify" vertical="center" wrapText="1"/>
    </xf>
    <xf numFmtId="49" fontId="1" fillId="0" borderId="67" xfId="0" applyNumberFormat="1" applyFont="1" applyFill="1" applyBorder="1" applyAlignment="1">
      <alignment horizontal="justify" vertical="center" wrapText="1"/>
    </xf>
    <xf numFmtId="0" fontId="1" fillId="0" borderId="67" xfId="0" applyFont="1" applyFill="1" applyBorder="1" applyAlignment="1">
      <alignment horizontal="justify" vertical="center" wrapText="1"/>
    </xf>
    <xf numFmtId="166" fontId="1" fillId="0" borderId="67" xfId="0" applyNumberFormat="1" applyFont="1" applyFill="1" applyBorder="1" applyAlignment="1">
      <alignment horizontal="justify" vertical="center" wrapText="1"/>
    </xf>
    <xf numFmtId="166" fontId="1" fillId="0" borderId="40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49" fontId="6" fillId="10" borderId="40" xfId="0" applyNumberFormat="1" applyFont="1" applyFill="1" applyBorder="1" applyAlignment="1">
      <alignment horizontal="justify" vertical="center" wrapText="1"/>
    </xf>
    <xf numFmtId="0" fontId="6" fillId="10" borderId="40" xfId="0" applyNumberFormat="1" applyFont="1" applyFill="1" applyBorder="1" applyAlignment="1">
      <alignment horizontal="justify" vertical="center" wrapText="1"/>
    </xf>
    <xf numFmtId="166" fontId="6" fillId="10" borderId="40" xfId="0" applyNumberFormat="1" applyFont="1" applyFill="1" applyBorder="1" applyAlignment="1">
      <alignment horizontal="justify" vertical="center" wrapText="1"/>
    </xf>
    <xf numFmtId="49" fontId="7" fillId="5" borderId="3" xfId="0" applyNumberFormat="1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166" fontId="3" fillId="3" borderId="11" xfId="0" applyNumberFormat="1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justify" vertical="center" wrapText="1"/>
    </xf>
    <xf numFmtId="3" fontId="1" fillId="2" borderId="15" xfId="0" applyNumberFormat="1" applyFont="1" applyFill="1" applyBorder="1" applyAlignment="1">
      <alignment horizontal="justify" vertical="center" wrapText="1"/>
    </xf>
    <xf numFmtId="166" fontId="2" fillId="5" borderId="16" xfId="0" applyNumberFormat="1" applyFont="1" applyFill="1" applyBorder="1" applyAlignment="1">
      <alignment horizontal="justify" vertical="center" wrapText="1"/>
    </xf>
    <xf numFmtId="166" fontId="2" fillId="3" borderId="17" xfId="0" applyNumberFormat="1" applyFont="1" applyFill="1" applyBorder="1" applyAlignment="1">
      <alignment horizontal="justify" vertical="center" wrapText="1"/>
    </xf>
    <xf numFmtId="166" fontId="2" fillId="5" borderId="17" xfId="0" applyNumberFormat="1" applyFont="1" applyFill="1" applyBorder="1" applyAlignment="1">
      <alignment horizontal="justify" vertical="center" wrapText="1"/>
    </xf>
    <xf numFmtId="166" fontId="2" fillId="6" borderId="18" xfId="0" applyNumberFormat="1" applyFont="1" applyFill="1" applyBorder="1" applyAlignment="1">
      <alignment horizontal="justify" vertical="center" wrapText="1"/>
    </xf>
    <xf numFmtId="49" fontId="1" fillId="2" borderId="13" xfId="0" applyNumberFormat="1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165" fontId="2" fillId="2" borderId="13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7" borderId="13" xfId="0" applyFont="1" applyFill="1" applyBorder="1" applyAlignment="1">
      <alignment horizontal="justify" vertical="center" wrapText="1"/>
    </xf>
    <xf numFmtId="49" fontId="5" fillId="8" borderId="19" xfId="0" applyNumberFormat="1" applyFont="1" applyFill="1" applyBorder="1" applyAlignment="1">
      <alignment horizontal="justify" vertical="center" wrapText="1"/>
    </xf>
    <xf numFmtId="49" fontId="5" fillId="8" borderId="14" xfId="0" applyNumberFormat="1" applyFont="1" applyFill="1" applyBorder="1" applyAlignment="1">
      <alignment horizontal="justify" vertical="center" wrapText="1"/>
    </xf>
    <xf numFmtId="49" fontId="1" fillId="8" borderId="20" xfId="0" applyNumberFormat="1" applyFont="1" applyFill="1" applyBorder="1" applyAlignment="1">
      <alignment horizontal="justify" vertical="center" wrapText="1"/>
    </xf>
    <xf numFmtId="49" fontId="5" fillId="2" borderId="21" xfId="0" applyNumberFormat="1" applyFont="1" applyFill="1" applyBorder="1" applyAlignment="1">
      <alignment horizontal="justify" vertical="center" wrapText="1"/>
    </xf>
    <xf numFmtId="9" fontId="1" fillId="2" borderId="22" xfId="0" applyNumberFormat="1" applyFont="1" applyFill="1" applyBorder="1" applyAlignment="1">
      <alignment horizontal="justify" vertical="center" wrapText="1"/>
    </xf>
    <xf numFmtId="0" fontId="2" fillId="7" borderId="13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9" fontId="5" fillId="8" borderId="25" xfId="0" applyNumberFormat="1" applyFont="1" applyFill="1" applyBorder="1" applyAlignment="1">
      <alignment horizontal="justify" vertical="center" wrapText="1"/>
    </xf>
    <xf numFmtId="0" fontId="2" fillId="7" borderId="12" xfId="0" applyFont="1" applyFill="1" applyBorder="1" applyAlignment="1">
      <alignment horizontal="justify" vertical="center" wrapText="1"/>
    </xf>
    <xf numFmtId="49" fontId="5" fillId="8" borderId="37" xfId="0" applyNumberFormat="1" applyFont="1" applyFill="1" applyBorder="1" applyAlignment="1">
      <alignment horizontal="justify" vertical="center" wrapText="1"/>
    </xf>
    <xf numFmtId="164" fontId="5" fillId="8" borderId="38" xfId="1" applyFont="1" applyFill="1" applyBorder="1" applyAlignment="1">
      <alignment horizontal="justify" vertical="center" wrapText="1"/>
    </xf>
    <xf numFmtId="164" fontId="5" fillId="8" borderId="39" xfId="1" applyFont="1" applyFill="1" applyBorder="1" applyAlignment="1">
      <alignment horizontal="justify" vertical="center" wrapText="1"/>
    </xf>
    <xf numFmtId="0" fontId="5" fillId="7" borderId="13" xfId="0" applyFont="1" applyFill="1" applyBorder="1" applyAlignment="1">
      <alignment horizontal="justify" vertical="center" wrapText="1"/>
    </xf>
    <xf numFmtId="165" fontId="5" fillId="2" borderId="13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166" fontId="1" fillId="2" borderId="3" xfId="1" applyNumberFormat="1" applyFont="1" applyFill="1" applyBorder="1" applyAlignment="1">
      <alignment horizontal="justify" vertical="center" wrapText="1"/>
    </xf>
    <xf numFmtId="166" fontId="5" fillId="8" borderId="24" xfId="1" applyNumberFormat="1" applyFont="1" applyFill="1" applyBorder="1" applyAlignment="1">
      <alignment horizontal="justify" vertical="center" wrapText="1"/>
    </xf>
    <xf numFmtId="49" fontId="1" fillId="2" borderId="32" xfId="0" applyNumberFormat="1" applyFont="1" applyFill="1" applyBorder="1" applyAlignment="1">
      <alignment horizontal="justify" vertical="center" wrapText="1"/>
    </xf>
    <xf numFmtId="49" fontId="1" fillId="2" borderId="13" xfId="0" applyNumberFormat="1" applyFont="1" applyFill="1" applyBorder="1" applyAlignment="1">
      <alignment horizontal="justify" vertical="center" wrapText="1"/>
    </xf>
    <xf numFmtId="49" fontId="1" fillId="2" borderId="33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1" fillId="2" borderId="35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5" fillId="2" borderId="29" xfId="0" applyNumberFormat="1" applyFont="1" applyFill="1" applyBorder="1" applyAlignment="1">
      <alignment horizontal="justify" vertical="center" wrapText="1"/>
    </xf>
    <xf numFmtId="49" fontId="5" fillId="2" borderId="30" xfId="0" applyNumberFormat="1" applyFont="1" applyFill="1" applyBorder="1" applyAlignment="1">
      <alignment horizontal="justify" vertical="center" wrapText="1"/>
    </xf>
    <xf numFmtId="49" fontId="5" fillId="2" borderId="31" xfId="0" applyNumberFormat="1" applyFont="1" applyFill="1" applyBorder="1" applyAlignment="1">
      <alignment horizontal="justify" vertical="center" wrapText="1"/>
    </xf>
    <xf numFmtId="49" fontId="1" fillId="2" borderId="30" xfId="0" applyNumberFormat="1" applyFont="1" applyFill="1" applyBorder="1" applyAlignment="1">
      <alignment horizontal="justify" vertical="center" wrapText="1"/>
    </xf>
    <xf numFmtId="49" fontId="7" fillId="9" borderId="45" xfId="0" applyNumberFormat="1" applyFont="1" applyFill="1" applyBorder="1" applyAlignment="1">
      <alignment horizontal="justify" vertical="center" wrapText="1"/>
    </xf>
    <xf numFmtId="49" fontId="7" fillId="9" borderId="35" xfId="0" applyNumberFormat="1" applyFont="1" applyFill="1" applyBorder="1" applyAlignment="1">
      <alignment horizontal="justify" vertical="center" wrapText="1"/>
    </xf>
    <xf numFmtId="49" fontId="7" fillId="9" borderId="46" xfId="0" applyNumberFormat="1" applyFont="1" applyFill="1" applyBorder="1" applyAlignment="1">
      <alignment horizontal="justify" vertical="center" wrapText="1"/>
    </xf>
    <xf numFmtId="49" fontId="7" fillId="9" borderId="26" xfId="0" applyNumberFormat="1" applyFont="1" applyFill="1" applyBorder="1" applyAlignment="1">
      <alignment horizontal="justify" vertical="center" wrapText="1"/>
    </xf>
    <xf numFmtId="49" fontId="7" fillId="9" borderId="27" xfId="0" applyNumberFormat="1" applyFont="1" applyFill="1" applyBorder="1" applyAlignment="1">
      <alignment horizontal="justify" vertical="center" wrapText="1"/>
    </xf>
    <xf numFmtId="49" fontId="7" fillId="9" borderId="28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49" fontId="1" fillId="2" borderId="42" xfId="0" applyNumberFormat="1" applyFont="1" applyFill="1" applyBorder="1" applyAlignment="1">
      <alignment horizontal="justify" vertical="center" wrapText="1"/>
    </xf>
    <xf numFmtId="49" fontId="1" fillId="2" borderId="44" xfId="0" applyNumberFormat="1" applyFont="1" applyFill="1" applyBorder="1" applyAlignment="1">
      <alignment horizontal="justify" vertical="center" wrapText="1"/>
    </xf>
    <xf numFmtId="49" fontId="4" fillId="3" borderId="3" xfId="0" applyNumberFormat="1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49" fontId="5" fillId="10" borderId="42" xfId="0" applyNumberFormat="1" applyFont="1" applyFill="1" applyBorder="1" applyAlignment="1">
      <alignment horizontal="justify" vertical="center" wrapText="1"/>
    </xf>
    <xf numFmtId="49" fontId="5" fillId="10" borderId="43" xfId="0" applyNumberFormat="1" applyFont="1" applyFill="1" applyBorder="1" applyAlignment="1">
      <alignment horizontal="justify" vertical="center" wrapText="1"/>
    </xf>
    <xf numFmtId="49" fontId="5" fillId="10" borderId="44" xfId="0" applyNumberFormat="1" applyFont="1" applyFill="1" applyBorder="1" applyAlignment="1">
      <alignment horizontal="justify" vertical="center" wrapText="1"/>
    </xf>
    <xf numFmtId="49" fontId="5" fillId="10" borderId="40" xfId="0" applyNumberFormat="1" applyFont="1" applyFill="1" applyBorder="1" applyAlignment="1">
      <alignment horizontal="justify" vertical="center" wrapText="1"/>
    </xf>
    <xf numFmtId="49" fontId="2" fillId="5" borderId="47" xfId="0" applyNumberFormat="1" applyFont="1" applyFill="1" applyBorder="1" applyAlignment="1">
      <alignment horizontal="justify" vertical="center" wrapText="1"/>
    </xf>
    <xf numFmtId="49" fontId="2" fillId="5" borderId="48" xfId="0" applyNumberFormat="1" applyFont="1" applyFill="1" applyBorder="1" applyAlignment="1">
      <alignment horizontal="justify" vertical="center" wrapText="1"/>
    </xf>
    <xf numFmtId="49" fontId="2" fillId="5" borderId="49" xfId="0" applyNumberFormat="1" applyFont="1" applyFill="1" applyBorder="1" applyAlignment="1">
      <alignment horizontal="justify" vertical="center" wrapText="1"/>
    </xf>
    <xf numFmtId="49" fontId="3" fillId="3" borderId="42" xfId="0" applyNumberFormat="1" applyFont="1" applyFill="1" applyBorder="1" applyAlignment="1">
      <alignment horizontal="justify" vertical="center" wrapText="1"/>
    </xf>
    <xf numFmtId="49" fontId="3" fillId="3" borderId="43" xfId="0" applyNumberFormat="1" applyFont="1" applyFill="1" applyBorder="1" applyAlignment="1">
      <alignment horizontal="justify" vertical="center" wrapText="1"/>
    </xf>
    <xf numFmtId="49" fontId="3" fillId="3" borderId="44" xfId="0" applyNumberFormat="1" applyFont="1" applyFill="1" applyBorder="1" applyAlignment="1">
      <alignment horizontal="justify" vertical="center" wrapText="1"/>
    </xf>
    <xf numFmtId="49" fontId="3" fillId="3" borderId="50" xfId="0" applyNumberFormat="1" applyFont="1" applyFill="1" applyBorder="1" applyAlignment="1">
      <alignment horizontal="justify" vertical="center" wrapText="1"/>
    </xf>
    <xf numFmtId="49" fontId="3" fillId="3" borderId="51" xfId="0" applyNumberFormat="1" applyFont="1" applyFill="1" applyBorder="1" applyAlignment="1">
      <alignment horizontal="justify" vertical="center" wrapText="1"/>
    </xf>
    <xf numFmtId="49" fontId="3" fillId="3" borderId="52" xfId="0" applyNumberFormat="1" applyFont="1" applyFill="1" applyBorder="1" applyAlignment="1">
      <alignment horizontal="justify" vertical="center" wrapText="1"/>
    </xf>
    <xf numFmtId="49" fontId="3" fillId="3" borderId="53" xfId="0" applyNumberFormat="1" applyFont="1" applyFill="1" applyBorder="1" applyAlignment="1">
      <alignment horizontal="justify" vertical="center" wrapText="1"/>
    </xf>
    <xf numFmtId="49" fontId="3" fillId="3" borderId="54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5" borderId="58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 wrapText="1"/>
    </xf>
    <xf numFmtId="49" fontId="2" fillId="3" borderId="63" xfId="0" applyNumberFormat="1" applyFont="1" applyFill="1" applyBorder="1" applyAlignment="1">
      <alignment horizontal="justify" vertical="center" wrapText="1"/>
    </xf>
    <xf numFmtId="49" fontId="2" fillId="3" borderId="51" xfId="0" applyNumberFormat="1" applyFont="1" applyFill="1" applyBorder="1" applyAlignment="1">
      <alignment horizontal="justify" vertical="center" wrapText="1"/>
    </xf>
    <xf numFmtId="49" fontId="2" fillId="3" borderId="52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64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15873</xdr:colOff>
      <xdr:row>0</xdr:row>
      <xdr:rowOff>31749</xdr:rowOff>
    </xdr:from>
    <xdr:to>
      <xdr:col>6</xdr:col>
      <xdr:colOff>134938</xdr:colOff>
      <xdr:row>6</xdr:row>
      <xdr:rowOff>40020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" y="31749"/>
          <a:ext cx="5929315" cy="1151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7"/>
  <sheetViews>
    <sheetView showGridLines="0" tabSelected="1" topLeftCell="A3" zoomScaleNormal="100" zoomScaleSheetLayoutView="120" workbookViewId="0">
      <selection activeCell="I54" sqref="I54"/>
    </sheetView>
  </sheetViews>
  <sheetFormatPr baseColWidth="10" defaultColWidth="10.85546875" defaultRowHeight="11.25" customHeight="1" x14ac:dyDescent="0.25"/>
  <cols>
    <col min="1" max="1" width="19" style="7" customWidth="1"/>
    <col min="2" max="2" width="15.42578125" style="7" customWidth="1"/>
    <col min="3" max="3" width="9.42578125" style="7" customWidth="1"/>
    <col min="4" max="4" width="16.5703125" style="7" customWidth="1"/>
    <col min="5" max="5" width="11" style="7" customWidth="1"/>
    <col min="6" max="6" width="15.7109375" style="7" customWidth="1"/>
    <col min="7" max="254" width="10.85546875" style="7" customWidth="1"/>
    <col min="255" max="16384" width="10.85546875" style="8"/>
  </cols>
  <sheetData>
    <row r="1" spans="1:6" ht="15" customHeight="1" x14ac:dyDescent="0.25">
      <c r="A1" s="6"/>
      <c r="B1" s="6"/>
      <c r="C1" s="6"/>
      <c r="D1" s="6"/>
      <c r="E1" s="6"/>
      <c r="F1" s="6"/>
    </row>
    <row r="2" spans="1:6" ht="15" customHeight="1" x14ac:dyDescent="0.25">
      <c r="A2" s="6"/>
      <c r="B2" s="6"/>
      <c r="C2" s="6"/>
      <c r="D2" s="6"/>
      <c r="E2" s="6"/>
      <c r="F2" s="6"/>
    </row>
    <row r="3" spans="1:6" ht="15" customHeight="1" x14ac:dyDescent="0.25">
      <c r="A3" s="6"/>
      <c r="B3" s="6"/>
      <c r="C3" s="6"/>
      <c r="D3" s="6"/>
      <c r="E3" s="6"/>
      <c r="F3" s="6"/>
    </row>
    <row r="4" spans="1:6" ht="15" customHeight="1" x14ac:dyDescent="0.25">
      <c r="A4" s="6"/>
      <c r="B4" s="6"/>
      <c r="C4" s="6"/>
      <c r="D4" s="6"/>
      <c r="E4" s="6"/>
      <c r="F4" s="6"/>
    </row>
    <row r="5" spans="1:6" ht="15" customHeight="1" x14ac:dyDescent="0.25">
      <c r="A5" s="6"/>
      <c r="B5" s="6"/>
      <c r="C5" s="6"/>
      <c r="D5" s="6"/>
      <c r="E5" s="6"/>
      <c r="F5" s="6"/>
    </row>
    <row r="6" spans="1:6" ht="15" customHeight="1" x14ac:dyDescent="0.25">
      <c r="A6" s="6"/>
      <c r="B6" s="6"/>
      <c r="C6" s="6"/>
      <c r="D6" s="6"/>
      <c r="E6" s="6"/>
      <c r="F6" s="6"/>
    </row>
    <row r="7" spans="1:6" ht="15" customHeight="1" x14ac:dyDescent="0.25">
      <c r="A7" s="9"/>
      <c r="B7" s="9"/>
      <c r="C7" s="6"/>
      <c r="D7" s="10"/>
      <c r="E7" s="10"/>
      <c r="F7" s="10"/>
    </row>
    <row r="8" spans="1:6" ht="12" customHeight="1" x14ac:dyDescent="0.25">
      <c r="A8" s="11" t="s">
        <v>0</v>
      </c>
      <c r="B8" s="12" t="s">
        <v>1</v>
      </c>
      <c r="C8" s="13"/>
      <c r="D8" s="107" t="s">
        <v>95</v>
      </c>
      <c r="E8" s="108"/>
      <c r="F8" s="14">
        <v>280</v>
      </c>
    </row>
    <row r="9" spans="1:6" ht="12.75" x14ac:dyDescent="0.25">
      <c r="A9" s="12" t="s">
        <v>2</v>
      </c>
      <c r="B9" s="12" t="s">
        <v>3</v>
      </c>
      <c r="C9" s="13"/>
      <c r="D9" s="105" t="s">
        <v>4</v>
      </c>
      <c r="E9" s="106"/>
      <c r="F9" s="15" t="s">
        <v>5</v>
      </c>
    </row>
    <row r="10" spans="1:6" ht="12.75" x14ac:dyDescent="0.25">
      <c r="A10" s="12" t="s">
        <v>6</v>
      </c>
      <c r="B10" s="12" t="s">
        <v>7</v>
      </c>
      <c r="C10" s="13"/>
      <c r="D10" s="105" t="s">
        <v>96</v>
      </c>
      <c r="E10" s="106"/>
      <c r="F10" s="16">
        <v>13000</v>
      </c>
    </row>
    <row r="11" spans="1:6" ht="11.25" customHeight="1" x14ac:dyDescent="0.25">
      <c r="A11" s="12" t="s">
        <v>8</v>
      </c>
      <c r="B11" s="12" t="s">
        <v>9</v>
      </c>
      <c r="C11" s="13"/>
      <c r="D11" s="109" t="s">
        <v>10</v>
      </c>
      <c r="E11" s="110"/>
      <c r="F11" s="17">
        <f>(F8*F10)</f>
        <v>3640000</v>
      </c>
    </row>
    <row r="12" spans="1:6" ht="25.5" x14ac:dyDescent="0.25">
      <c r="A12" s="12" t="s">
        <v>11</v>
      </c>
      <c r="B12" s="12" t="s">
        <v>12</v>
      </c>
      <c r="C12" s="13"/>
      <c r="D12" s="105" t="s">
        <v>13</v>
      </c>
      <c r="E12" s="106"/>
      <c r="F12" s="15" t="s">
        <v>14</v>
      </c>
    </row>
    <row r="13" spans="1:6" ht="12.75" x14ac:dyDescent="0.25">
      <c r="A13" s="12" t="s">
        <v>15</v>
      </c>
      <c r="B13" s="12" t="s">
        <v>16</v>
      </c>
      <c r="C13" s="13"/>
      <c r="D13" s="105" t="s">
        <v>17</v>
      </c>
      <c r="E13" s="106"/>
      <c r="F13" s="15" t="s">
        <v>18</v>
      </c>
    </row>
    <row r="14" spans="1:6" ht="12.75" x14ac:dyDescent="0.25">
      <c r="A14" s="12" t="s">
        <v>19</v>
      </c>
      <c r="B14" s="18">
        <v>45014</v>
      </c>
      <c r="C14" s="13"/>
      <c r="D14" s="105" t="s">
        <v>20</v>
      </c>
      <c r="E14" s="106"/>
      <c r="F14" s="15" t="s">
        <v>21</v>
      </c>
    </row>
    <row r="15" spans="1:6" ht="12" customHeight="1" x14ac:dyDescent="0.25">
      <c r="A15" s="19"/>
      <c r="B15" s="20"/>
      <c r="C15" s="10"/>
      <c r="D15" s="1"/>
      <c r="E15" s="1"/>
      <c r="F15" s="1"/>
    </row>
    <row r="16" spans="1:6" ht="12" customHeight="1" x14ac:dyDescent="0.25">
      <c r="A16" s="111" t="s">
        <v>22</v>
      </c>
      <c r="B16" s="112"/>
      <c r="C16" s="112"/>
      <c r="D16" s="112"/>
      <c r="E16" s="112"/>
      <c r="F16" s="112"/>
    </row>
    <row r="17" spans="1:254" ht="12" customHeight="1" x14ac:dyDescent="0.25">
      <c r="A17" s="21"/>
      <c r="B17" s="22"/>
      <c r="C17" s="22"/>
      <c r="D17" s="22"/>
      <c r="E17" s="22"/>
      <c r="F17" s="22"/>
    </row>
    <row r="18" spans="1:254" ht="12" customHeight="1" x14ac:dyDescent="0.25">
      <c r="A18" s="117" t="s">
        <v>23</v>
      </c>
      <c r="B18" s="118"/>
      <c r="C18" s="118"/>
      <c r="D18" s="118"/>
      <c r="E18" s="118"/>
      <c r="F18" s="119"/>
    </row>
    <row r="19" spans="1:254" s="85" customFormat="1" ht="24" customHeight="1" x14ac:dyDescent="0.25">
      <c r="A19" s="2" t="s">
        <v>24</v>
      </c>
      <c r="B19" s="2" t="s">
        <v>25</v>
      </c>
      <c r="C19" s="2" t="s">
        <v>26</v>
      </c>
      <c r="D19" s="2" t="s">
        <v>27</v>
      </c>
      <c r="E19" s="2" t="s">
        <v>28</v>
      </c>
      <c r="F19" s="2" t="s">
        <v>29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</row>
    <row r="20" spans="1:254" ht="12.75" x14ac:dyDescent="0.25">
      <c r="A20" s="15" t="s">
        <v>30</v>
      </c>
      <c r="B20" s="15" t="s">
        <v>31</v>
      </c>
      <c r="C20" s="23">
        <v>0.25</v>
      </c>
      <c r="D20" s="15" t="s">
        <v>32</v>
      </c>
      <c r="E20" s="17">
        <v>100000</v>
      </c>
      <c r="F20" s="17">
        <f>(C20*E20)</f>
        <v>25000</v>
      </c>
    </row>
    <row r="21" spans="1:254" ht="12.75" customHeight="1" x14ac:dyDescent="0.25">
      <c r="A21" s="15" t="s">
        <v>33</v>
      </c>
      <c r="B21" s="15" t="s">
        <v>31</v>
      </c>
      <c r="C21" s="23">
        <v>0.25</v>
      </c>
      <c r="D21" s="15" t="s">
        <v>34</v>
      </c>
      <c r="E21" s="17">
        <v>100000</v>
      </c>
      <c r="F21" s="17">
        <f t="shared" ref="F21:F24" si="0">(C21*E21)</f>
        <v>25000</v>
      </c>
    </row>
    <row r="22" spans="1:254" ht="12.75" customHeight="1" x14ac:dyDescent="0.25">
      <c r="A22" s="15" t="s">
        <v>35</v>
      </c>
      <c r="B22" s="15" t="s">
        <v>31</v>
      </c>
      <c r="C22" s="23">
        <v>0.375</v>
      </c>
      <c r="D22" s="15" t="s">
        <v>36</v>
      </c>
      <c r="E22" s="17">
        <v>66666</v>
      </c>
      <c r="F22" s="17">
        <f t="shared" si="0"/>
        <v>24999.75</v>
      </c>
    </row>
    <row r="23" spans="1:254" ht="12.75" x14ac:dyDescent="0.25">
      <c r="A23" s="15" t="s">
        <v>37</v>
      </c>
      <c r="B23" s="15" t="s">
        <v>31</v>
      </c>
      <c r="C23" s="23">
        <v>0.25</v>
      </c>
      <c r="D23" s="15" t="s">
        <v>38</v>
      </c>
      <c r="E23" s="17">
        <v>100000</v>
      </c>
      <c r="F23" s="17">
        <f t="shared" si="0"/>
        <v>25000</v>
      </c>
    </row>
    <row r="24" spans="1:254" ht="12.75" x14ac:dyDescent="0.25">
      <c r="A24" s="24" t="s">
        <v>39</v>
      </c>
      <c r="B24" s="15" t="s">
        <v>31</v>
      </c>
      <c r="C24" s="23">
        <v>4</v>
      </c>
      <c r="D24" s="15" t="s">
        <v>36</v>
      </c>
      <c r="E24" s="17">
        <v>25000</v>
      </c>
      <c r="F24" s="17">
        <f t="shared" si="0"/>
        <v>100000</v>
      </c>
    </row>
    <row r="25" spans="1:254" ht="12.75" customHeight="1" x14ac:dyDescent="0.25">
      <c r="A25" s="120" t="s">
        <v>103</v>
      </c>
      <c r="B25" s="121"/>
      <c r="C25" s="121"/>
      <c r="D25" s="121"/>
      <c r="E25" s="122"/>
      <c r="F25" s="25">
        <f>SUM(F20:F24)</f>
        <v>199999.75</v>
      </c>
    </row>
    <row r="26" spans="1:254" ht="12" customHeight="1" x14ac:dyDescent="0.25">
      <c r="A26" s="21"/>
      <c r="B26" s="22"/>
      <c r="C26" s="22"/>
      <c r="D26" s="22"/>
      <c r="E26" s="26"/>
      <c r="F26" s="26"/>
    </row>
    <row r="27" spans="1:254" ht="12" customHeight="1" x14ac:dyDescent="0.25">
      <c r="A27" s="129" t="s">
        <v>40</v>
      </c>
      <c r="B27" s="130"/>
      <c r="C27" s="130"/>
      <c r="D27" s="130"/>
      <c r="E27" s="130"/>
      <c r="F27" s="131"/>
    </row>
    <row r="28" spans="1:254" s="85" customFormat="1" ht="24" customHeight="1" x14ac:dyDescent="0.25">
      <c r="A28" s="3" t="s">
        <v>24</v>
      </c>
      <c r="B28" s="3" t="s">
        <v>25</v>
      </c>
      <c r="C28" s="3" t="s">
        <v>26</v>
      </c>
      <c r="D28" s="3" t="s">
        <v>27</v>
      </c>
      <c r="E28" s="3" t="s">
        <v>28</v>
      </c>
      <c r="F28" s="3" t="s">
        <v>29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</row>
    <row r="29" spans="1:254" ht="12" customHeight="1" x14ac:dyDescent="0.25">
      <c r="A29" s="27" t="s">
        <v>94</v>
      </c>
      <c r="B29" s="27"/>
      <c r="C29" s="27"/>
      <c r="D29" s="27"/>
      <c r="E29" s="28"/>
      <c r="F29" s="28"/>
    </row>
    <row r="30" spans="1:254" ht="12" customHeight="1" x14ac:dyDescent="0.25">
      <c r="A30" s="123" t="s">
        <v>41</v>
      </c>
      <c r="B30" s="124"/>
      <c r="C30" s="124"/>
      <c r="D30" s="124"/>
      <c r="E30" s="125"/>
      <c r="F30" s="29">
        <f>SUM(F29:F29)</f>
        <v>0</v>
      </c>
    </row>
    <row r="31" spans="1:254" ht="12" customHeight="1" x14ac:dyDescent="0.25">
      <c r="A31" s="30"/>
      <c r="B31" s="31"/>
      <c r="C31" s="31"/>
      <c r="D31" s="31"/>
      <c r="E31" s="32"/>
      <c r="F31" s="32"/>
    </row>
    <row r="32" spans="1:254" ht="12" customHeight="1" x14ac:dyDescent="0.25">
      <c r="A32" s="129" t="s">
        <v>42</v>
      </c>
      <c r="B32" s="130"/>
      <c r="C32" s="130"/>
      <c r="D32" s="130"/>
      <c r="E32" s="130"/>
      <c r="F32" s="131"/>
    </row>
    <row r="33" spans="1:254" s="85" customFormat="1" ht="24" customHeight="1" x14ac:dyDescent="0.25">
      <c r="A33" s="4" t="s">
        <v>24</v>
      </c>
      <c r="B33" s="4" t="s">
        <v>25</v>
      </c>
      <c r="C33" s="4" t="s">
        <v>26</v>
      </c>
      <c r="D33" s="4" t="s">
        <v>27</v>
      </c>
      <c r="E33" s="4" t="s">
        <v>28</v>
      </c>
      <c r="F33" s="4" t="s">
        <v>29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</row>
    <row r="34" spans="1:254" ht="12.75" customHeight="1" x14ac:dyDescent="0.25">
      <c r="A34" s="24" t="s">
        <v>43</v>
      </c>
      <c r="B34" s="15" t="s">
        <v>91</v>
      </c>
      <c r="C34" s="23">
        <v>0.25</v>
      </c>
      <c r="D34" s="15" t="s">
        <v>44</v>
      </c>
      <c r="E34" s="17">
        <v>14000</v>
      </c>
      <c r="F34" s="17">
        <f>E34*C34</f>
        <v>3500</v>
      </c>
      <c r="I34" s="33"/>
    </row>
    <row r="35" spans="1:254" ht="12.75" customHeight="1" x14ac:dyDescent="0.25">
      <c r="A35" s="24" t="s">
        <v>45</v>
      </c>
      <c r="B35" s="15" t="s">
        <v>91</v>
      </c>
      <c r="C35" s="23">
        <v>0.25</v>
      </c>
      <c r="D35" s="15" t="s">
        <v>46</v>
      </c>
      <c r="E35" s="17">
        <v>140000</v>
      </c>
      <c r="F35" s="17">
        <f t="shared" ref="F35:F36" si="1">E35*C35</f>
        <v>35000</v>
      </c>
      <c r="I35" s="33"/>
    </row>
    <row r="36" spans="1:254" ht="12.75" customHeight="1" x14ac:dyDescent="0.25">
      <c r="A36" s="24" t="s">
        <v>47</v>
      </c>
      <c r="B36" s="15" t="s">
        <v>91</v>
      </c>
      <c r="C36" s="23">
        <v>0.125</v>
      </c>
      <c r="D36" s="15" t="s">
        <v>46</v>
      </c>
      <c r="E36" s="17">
        <v>280000</v>
      </c>
      <c r="F36" s="17">
        <f t="shared" si="1"/>
        <v>35000</v>
      </c>
      <c r="I36" s="33"/>
    </row>
    <row r="37" spans="1:254" ht="12.75" x14ac:dyDescent="0.25">
      <c r="A37" s="126" t="s">
        <v>48</v>
      </c>
      <c r="B37" s="127"/>
      <c r="C37" s="127"/>
      <c r="D37" s="127"/>
      <c r="E37" s="128"/>
      <c r="F37" s="29">
        <f>SUM(F34:F36)</f>
        <v>73500</v>
      </c>
    </row>
    <row r="38" spans="1:254" ht="12" customHeight="1" x14ac:dyDescent="0.25">
      <c r="A38" s="30"/>
      <c r="B38" s="31"/>
      <c r="C38" s="31"/>
      <c r="D38" s="31"/>
      <c r="E38" s="32"/>
      <c r="F38" s="32"/>
    </row>
    <row r="39" spans="1:254" ht="12" customHeight="1" x14ac:dyDescent="0.25">
      <c r="A39" s="129" t="s">
        <v>49</v>
      </c>
      <c r="B39" s="130"/>
      <c r="C39" s="130"/>
      <c r="D39" s="130"/>
      <c r="E39" s="130"/>
      <c r="F39" s="131"/>
    </row>
    <row r="40" spans="1:254" s="85" customFormat="1" ht="24" customHeight="1" x14ac:dyDescent="0.25">
      <c r="A40" s="4" t="s">
        <v>50</v>
      </c>
      <c r="B40" s="4" t="s">
        <v>51</v>
      </c>
      <c r="C40" s="4" t="s">
        <v>105</v>
      </c>
      <c r="D40" s="4" t="s">
        <v>27</v>
      </c>
      <c r="E40" s="4" t="s">
        <v>28</v>
      </c>
      <c r="F40" s="4" t="s">
        <v>29</v>
      </c>
      <c r="G40" s="84"/>
      <c r="H40" s="84"/>
      <c r="I40" s="84"/>
      <c r="J40" s="86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</row>
    <row r="41" spans="1:254" s="36" customFormat="1" ht="12.75" customHeight="1" x14ac:dyDescent="0.25">
      <c r="A41" s="113" t="s">
        <v>52</v>
      </c>
      <c r="B41" s="114"/>
      <c r="C41" s="114"/>
      <c r="D41" s="114"/>
      <c r="E41" s="114"/>
      <c r="F41" s="115"/>
      <c r="G41" s="34"/>
      <c r="H41" s="34"/>
      <c r="I41" s="34"/>
      <c r="J41" s="35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34"/>
      <c r="IT41" s="34"/>
    </row>
    <row r="42" spans="1:254" s="36" customFormat="1" ht="12.75" x14ac:dyDescent="0.25">
      <c r="A42" s="24" t="s">
        <v>102</v>
      </c>
      <c r="B42" s="24" t="s">
        <v>53</v>
      </c>
      <c r="C42" s="37">
        <v>140</v>
      </c>
      <c r="D42" s="24" t="s">
        <v>54</v>
      </c>
      <c r="E42" s="16">
        <v>4600</v>
      </c>
      <c r="F42" s="16">
        <f>(C42*E42)</f>
        <v>644000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</row>
    <row r="43" spans="1:254" s="36" customFormat="1" ht="12.75" customHeight="1" x14ac:dyDescent="0.25">
      <c r="A43" s="113" t="s">
        <v>55</v>
      </c>
      <c r="B43" s="114"/>
      <c r="C43" s="114"/>
      <c r="D43" s="114"/>
      <c r="E43" s="114"/>
      <c r="F43" s="115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</row>
    <row r="44" spans="1:254" s="36" customFormat="1" ht="12.75" x14ac:dyDescent="0.25">
      <c r="A44" s="38" t="s">
        <v>100</v>
      </c>
      <c r="B44" s="38" t="s">
        <v>53</v>
      </c>
      <c r="C44" s="39">
        <v>400</v>
      </c>
      <c r="D44" s="38" t="s">
        <v>54</v>
      </c>
      <c r="E44" s="40">
        <v>1197</v>
      </c>
      <c r="F44" s="40">
        <f>(C44*E44)</f>
        <v>478800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  <c r="IR44" s="34"/>
      <c r="IS44" s="34"/>
      <c r="IT44" s="34"/>
    </row>
    <row r="45" spans="1:254" s="36" customFormat="1" ht="12.75" x14ac:dyDescent="0.25">
      <c r="A45" s="41" t="s">
        <v>101</v>
      </c>
      <c r="B45" s="41" t="s">
        <v>53</v>
      </c>
      <c r="C45" s="42">
        <v>100</v>
      </c>
      <c r="D45" s="41" t="s">
        <v>56</v>
      </c>
      <c r="E45" s="43">
        <v>1718</v>
      </c>
      <c r="F45" s="40">
        <f>(C45*E45)</f>
        <v>171800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</row>
    <row r="46" spans="1:254" s="36" customFormat="1" ht="12.75" customHeight="1" x14ac:dyDescent="0.25">
      <c r="A46" s="116" t="s">
        <v>57</v>
      </c>
      <c r="B46" s="116"/>
      <c r="C46" s="116"/>
      <c r="D46" s="116"/>
      <c r="E46" s="116"/>
      <c r="F46" s="116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34"/>
      <c r="IT46" s="34"/>
    </row>
    <row r="47" spans="1:254" s="36" customFormat="1" ht="12.75" customHeight="1" x14ac:dyDescent="0.25">
      <c r="A47" s="44" t="s">
        <v>92</v>
      </c>
      <c r="B47" s="44" t="s">
        <v>53</v>
      </c>
      <c r="C47" s="45">
        <v>2</v>
      </c>
      <c r="D47" s="44" t="s">
        <v>36</v>
      </c>
      <c r="E47" s="46">
        <v>4880</v>
      </c>
      <c r="F47" s="46">
        <f>E47*C47</f>
        <v>9760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</row>
    <row r="48" spans="1:254" s="36" customFormat="1" ht="12.75" customHeight="1" x14ac:dyDescent="0.25">
      <c r="A48" s="116" t="s">
        <v>58</v>
      </c>
      <c r="B48" s="116"/>
      <c r="C48" s="116"/>
      <c r="D48" s="116"/>
      <c r="E48" s="116"/>
      <c r="F48" s="116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  <c r="IT48" s="34"/>
    </row>
    <row r="49" spans="1:254" ht="12.75" customHeight="1" x14ac:dyDescent="0.25">
      <c r="A49" s="44" t="s">
        <v>59</v>
      </c>
      <c r="B49" s="44" t="s">
        <v>60</v>
      </c>
      <c r="C49" s="45">
        <v>1</v>
      </c>
      <c r="D49" s="44" t="s">
        <v>32</v>
      </c>
      <c r="E49" s="46">
        <v>32370</v>
      </c>
      <c r="F49" s="46">
        <f>C49*E49</f>
        <v>32370</v>
      </c>
    </row>
    <row r="50" spans="1:254" s="52" customFormat="1" ht="12.75" customHeight="1" x14ac:dyDescent="0.25">
      <c r="A50" s="47" t="s">
        <v>93</v>
      </c>
      <c r="B50" s="48" t="s">
        <v>60</v>
      </c>
      <c r="C50" s="48">
        <v>1</v>
      </c>
      <c r="D50" s="48" t="s">
        <v>32</v>
      </c>
      <c r="E50" s="49">
        <v>22258</v>
      </c>
      <c r="F50" s="50">
        <f>C50*E50</f>
        <v>22258</v>
      </c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51"/>
      <c r="IT50" s="51"/>
    </row>
    <row r="51" spans="1:254" ht="13.5" customHeight="1" x14ac:dyDescent="0.25">
      <c r="A51" s="123" t="s">
        <v>61</v>
      </c>
      <c r="B51" s="124"/>
      <c r="C51" s="124"/>
      <c r="D51" s="124"/>
      <c r="E51" s="125"/>
      <c r="F51" s="29">
        <f>SUM(F41:F50)</f>
        <v>1358988</v>
      </c>
    </row>
    <row r="52" spans="1:254" ht="12" customHeight="1" x14ac:dyDescent="0.25">
      <c r="A52" s="30"/>
      <c r="B52" s="31"/>
      <c r="C52" s="31"/>
      <c r="D52" s="31"/>
      <c r="E52" s="32"/>
      <c r="F52" s="32"/>
    </row>
    <row r="53" spans="1:254" ht="12" customHeight="1" x14ac:dyDescent="0.25">
      <c r="A53" s="129" t="s">
        <v>62</v>
      </c>
      <c r="B53" s="130"/>
      <c r="C53" s="130"/>
      <c r="D53" s="130"/>
      <c r="E53" s="130"/>
      <c r="F53" s="131"/>
    </row>
    <row r="54" spans="1:254" s="85" customFormat="1" ht="24" customHeight="1" x14ac:dyDescent="0.25">
      <c r="A54" s="5" t="s">
        <v>63</v>
      </c>
      <c r="B54" s="5" t="s">
        <v>51</v>
      </c>
      <c r="C54" s="4" t="s">
        <v>105</v>
      </c>
      <c r="D54" s="5" t="s">
        <v>27</v>
      </c>
      <c r="E54" s="5" t="s">
        <v>28</v>
      </c>
      <c r="F54" s="5" t="s">
        <v>29</v>
      </c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  <c r="IS54" s="84"/>
      <c r="IT54" s="84"/>
    </row>
    <row r="55" spans="1:254" ht="12.75" x14ac:dyDescent="0.25">
      <c r="A55" s="53" t="s">
        <v>64</v>
      </c>
      <c r="B55" s="53" t="s">
        <v>65</v>
      </c>
      <c r="C55" s="54">
        <v>280</v>
      </c>
      <c r="D55" s="53" t="s">
        <v>36</v>
      </c>
      <c r="E55" s="55">
        <v>180</v>
      </c>
      <c r="F55" s="55">
        <f>E55*C55</f>
        <v>50400</v>
      </c>
    </row>
    <row r="56" spans="1:254" ht="12.75" x14ac:dyDescent="0.25">
      <c r="A56" s="56" t="s">
        <v>66</v>
      </c>
      <c r="B56" s="57"/>
      <c r="C56" s="14"/>
      <c r="D56" s="57"/>
      <c r="E56" s="55">
        <v>0</v>
      </c>
      <c r="F56" s="55">
        <f t="shared" ref="F56" si="2">E56*C56</f>
        <v>0</v>
      </c>
    </row>
    <row r="57" spans="1:254" ht="13.5" customHeight="1" x14ac:dyDescent="0.25">
      <c r="A57" s="132" t="s">
        <v>67</v>
      </c>
      <c r="B57" s="133"/>
      <c r="C57" s="133"/>
      <c r="D57" s="133"/>
      <c r="E57" s="134"/>
      <c r="F57" s="58">
        <f>SUM(F55:F56)</f>
        <v>50400</v>
      </c>
    </row>
    <row r="58" spans="1:254" ht="12" customHeight="1" x14ac:dyDescent="0.25">
      <c r="A58" s="59"/>
      <c r="B58" s="59"/>
      <c r="C58" s="59"/>
      <c r="D58" s="59"/>
      <c r="E58" s="60"/>
      <c r="F58" s="60"/>
    </row>
    <row r="59" spans="1:254" ht="12.75" x14ac:dyDescent="0.25">
      <c r="A59" s="135" t="s">
        <v>68</v>
      </c>
      <c r="B59" s="136"/>
      <c r="C59" s="136"/>
      <c r="D59" s="136"/>
      <c r="E59" s="137"/>
      <c r="F59" s="61">
        <f>SUM(F25+F30+F37+F51+F57)</f>
        <v>1682887.75</v>
      </c>
    </row>
    <row r="60" spans="1:254" ht="12" customHeight="1" x14ac:dyDescent="0.25">
      <c r="A60" s="138" t="s">
        <v>69</v>
      </c>
      <c r="B60" s="139"/>
      <c r="C60" s="139"/>
      <c r="D60" s="139"/>
      <c r="E60" s="140"/>
      <c r="F60" s="62">
        <f>F59*0.05</f>
        <v>84144.387500000012</v>
      </c>
    </row>
    <row r="61" spans="1:254" ht="12" customHeight="1" x14ac:dyDescent="0.25">
      <c r="A61" s="141" t="s">
        <v>70</v>
      </c>
      <c r="B61" s="142"/>
      <c r="C61" s="142"/>
      <c r="D61" s="142"/>
      <c r="E61" s="143"/>
      <c r="F61" s="63">
        <f>F60+F59</f>
        <v>1767032.1375</v>
      </c>
    </row>
    <row r="62" spans="1:254" ht="12" customHeight="1" x14ac:dyDescent="0.25">
      <c r="A62" s="138" t="s">
        <v>71</v>
      </c>
      <c r="B62" s="139"/>
      <c r="C62" s="139"/>
      <c r="D62" s="139"/>
      <c r="E62" s="140"/>
      <c r="F62" s="62">
        <f>F11</f>
        <v>3640000</v>
      </c>
    </row>
    <row r="63" spans="1:254" ht="12.75" x14ac:dyDescent="0.25">
      <c r="A63" s="144" t="s">
        <v>72</v>
      </c>
      <c r="B63" s="145"/>
      <c r="C63" s="145"/>
      <c r="D63" s="145"/>
      <c r="E63" s="146"/>
      <c r="F63" s="64">
        <f>F62-F61</f>
        <v>1872967.8625</v>
      </c>
    </row>
    <row r="64" spans="1:254" ht="12" customHeight="1" x14ac:dyDescent="0.25">
      <c r="A64" s="65" t="s">
        <v>73</v>
      </c>
      <c r="B64" s="66"/>
      <c r="C64" s="66"/>
      <c r="D64" s="66"/>
      <c r="E64" s="66"/>
      <c r="F64" s="67"/>
    </row>
    <row r="65" spans="1:6" ht="12.75" customHeight="1" thickBot="1" x14ac:dyDescent="0.3">
      <c r="A65" s="68"/>
      <c r="B65" s="66"/>
      <c r="C65" s="66"/>
      <c r="D65" s="66"/>
      <c r="E65" s="66"/>
      <c r="F65" s="67"/>
    </row>
    <row r="66" spans="1:6" ht="15" customHeight="1" x14ac:dyDescent="0.25">
      <c r="A66" s="95" t="s">
        <v>74</v>
      </c>
      <c r="B66" s="96"/>
      <c r="C66" s="96"/>
      <c r="D66" s="96"/>
      <c r="E66" s="97"/>
      <c r="F66" s="67"/>
    </row>
    <row r="67" spans="1:6" ht="12.75" x14ac:dyDescent="0.25">
      <c r="A67" s="89" t="s">
        <v>75</v>
      </c>
      <c r="B67" s="90"/>
      <c r="C67" s="90"/>
      <c r="D67" s="90"/>
      <c r="E67" s="91"/>
      <c r="F67" s="67"/>
    </row>
    <row r="68" spans="1:6" ht="12.75" x14ac:dyDescent="0.25">
      <c r="A68" s="89" t="s">
        <v>76</v>
      </c>
      <c r="B68" s="90"/>
      <c r="C68" s="90"/>
      <c r="D68" s="90"/>
      <c r="E68" s="91"/>
      <c r="F68" s="67"/>
    </row>
    <row r="69" spans="1:6" ht="12.75" x14ac:dyDescent="0.25">
      <c r="A69" s="89" t="s">
        <v>77</v>
      </c>
      <c r="B69" s="90"/>
      <c r="C69" s="90"/>
      <c r="D69" s="90"/>
      <c r="E69" s="91"/>
      <c r="F69" s="67"/>
    </row>
    <row r="70" spans="1:6" ht="12.75" x14ac:dyDescent="0.25">
      <c r="A70" s="89" t="s">
        <v>78</v>
      </c>
      <c r="B70" s="90"/>
      <c r="C70" s="90"/>
      <c r="D70" s="90"/>
      <c r="E70" s="91"/>
      <c r="F70" s="67"/>
    </row>
    <row r="71" spans="1:6" ht="12.75" x14ac:dyDescent="0.25">
      <c r="A71" s="89" t="s">
        <v>79</v>
      </c>
      <c r="B71" s="90"/>
      <c r="C71" s="90"/>
      <c r="D71" s="90"/>
      <c r="E71" s="91"/>
      <c r="F71" s="67"/>
    </row>
    <row r="72" spans="1:6" ht="13.5" thickBot="1" x14ac:dyDescent="0.3">
      <c r="A72" s="92" t="s">
        <v>80</v>
      </c>
      <c r="B72" s="93"/>
      <c r="C72" s="93"/>
      <c r="D72" s="93"/>
      <c r="E72" s="94"/>
      <c r="F72" s="67"/>
    </row>
    <row r="73" spans="1:6" ht="12.75" customHeight="1" x14ac:dyDescent="0.25">
      <c r="A73" s="68"/>
      <c r="B73" s="68"/>
      <c r="C73" s="68"/>
      <c r="D73" s="68"/>
      <c r="E73" s="68"/>
      <c r="F73" s="67"/>
    </row>
    <row r="74" spans="1:6" ht="15" customHeight="1" thickBot="1" x14ac:dyDescent="0.3">
      <c r="A74" s="102" t="s">
        <v>81</v>
      </c>
      <c r="B74" s="103"/>
      <c r="C74" s="104"/>
      <c r="D74" s="69"/>
      <c r="E74" s="69"/>
      <c r="F74" s="67"/>
    </row>
    <row r="75" spans="1:6" ht="12" customHeight="1" x14ac:dyDescent="0.25">
      <c r="A75" s="70" t="s">
        <v>63</v>
      </c>
      <c r="B75" s="71" t="s">
        <v>104</v>
      </c>
      <c r="C75" s="72" t="s">
        <v>82</v>
      </c>
      <c r="D75" s="69"/>
      <c r="E75" s="69"/>
      <c r="F75" s="67"/>
    </row>
    <row r="76" spans="1:6" ht="12" customHeight="1" x14ac:dyDescent="0.25">
      <c r="A76" s="73" t="s">
        <v>83</v>
      </c>
      <c r="B76" s="87">
        <f>F25</f>
        <v>199999.75</v>
      </c>
      <c r="C76" s="74">
        <f>(B76/B82)</f>
        <v>0.11318399125607301</v>
      </c>
      <c r="D76" s="69"/>
      <c r="E76" s="69"/>
      <c r="F76" s="67" t="s">
        <v>84</v>
      </c>
    </row>
    <row r="77" spans="1:6" ht="12" customHeight="1" x14ac:dyDescent="0.25">
      <c r="A77" s="73" t="s">
        <v>85</v>
      </c>
      <c r="B77" s="87">
        <f>F30</f>
        <v>0</v>
      </c>
      <c r="C77" s="74">
        <v>0</v>
      </c>
      <c r="D77" s="69"/>
      <c r="E77" s="69"/>
      <c r="F77" s="67"/>
    </row>
    <row r="78" spans="1:6" ht="12" customHeight="1" x14ac:dyDescent="0.25">
      <c r="A78" s="73" t="s">
        <v>86</v>
      </c>
      <c r="B78" s="87">
        <f>F37</f>
        <v>73500</v>
      </c>
      <c r="C78" s="74">
        <f>(B78/B82)</f>
        <v>4.1595168780567807E-2</v>
      </c>
      <c r="D78" s="69"/>
      <c r="E78" s="69"/>
      <c r="F78" s="67"/>
    </row>
    <row r="79" spans="1:6" ht="12" customHeight="1" x14ac:dyDescent="0.25">
      <c r="A79" s="73" t="s">
        <v>50</v>
      </c>
      <c r="B79" s="87">
        <f>F51</f>
        <v>1358988</v>
      </c>
      <c r="C79" s="74">
        <f>(B79/B82)</f>
        <v>0.76907939089477939</v>
      </c>
      <c r="D79" s="69"/>
      <c r="E79" s="69"/>
      <c r="F79" s="67"/>
    </row>
    <row r="80" spans="1:6" ht="12" customHeight="1" x14ac:dyDescent="0.25">
      <c r="A80" s="73" t="s">
        <v>87</v>
      </c>
      <c r="B80" s="87">
        <f>F57</f>
        <v>50400</v>
      </c>
      <c r="C80" s="74">
        <f>(B80/B82)</f>
        <v>2.8522401449532209E-2</v>
      </c>
      <c r="D80" s="75"/>
      <c r="E80" s="75"/>
      <c r="F80" s="67"/>
    </row>
    <row r="81" spans="1:6" ht="12" customHeight="1" x14ac:dyDescent="0.25">
      <c r="A81" s="73" t="s">
        <v>88</v>
      </c>
      <c r="B81" s="87">
        <f>F60</f>
        <v>84144.387500000012</v>
      </c>
      <c r="C81" s="74">
        <f>(B81/B82)</f>
        <v>4.761904761904763E-2</v>
      </c>
      <c r="D81" s="75"/>
      <c r="E81" s="75"/>
      <c r="F81" s="67"/>
    </row>
    <row r="82" spans="1:6" ht="12.75" customHeight="1" thickBot="1" x14ac:dyDescent="0.3">
      <c r="A82" s="76" t="s">
        <v>97</v>
      </c>
      <c r="B82" s="88">
        <f>SUM(B76:B81)</f>
        <v>1767032.1375</v>
      </c>
      <c r="C82" s="77">
        <f>SUM(C76:C81)</f>
        <v>1</v>
      </c>
      <c r="D82" s="75"/>
      <c r="E82" s="75"/>
      <c r="F82" s="67"/>
    </row>
    <row r="83" spans="1:6" ht="12" customHeight="1" x14ac:dyDescent="0.25">
      <c r="A83" s="68"/>
      <c r="B83" s="66"/>
      <c r="C83" s="66"/>
      <c r="D83" s="66"/>
      <c r="E83" s="66"/>
      <c r="F83" s="67"/>
    </row>
    <row r="84" spans="1:6" ht="15.75" customHeight="1" thickBot="1" x14ac:dyDescent="0.3">
      <c r="A84" s="99" t="s">
        <v>89</v>
      </c>
      <c r="B84" s="100"/>
      <c r="C84" s="100"/>
      <c r="D84" s="101"/>
      <c r="E84" s="78"/>
      <c r="F84" s="67"/>
    </row>
    <row r="85" spans="1:6" ht="12" customHeight="1" x14ac:dyDescent="0.25">
      <c r="A85" s="79" t="s">
        <v>98</v>
      </c>
      <c r="B85" s="80">
        <v>250</v>
      </c>
      <c r="C85" s="80">
        <v>280</v>
      </c>
      <c r="D85" s="81">
        <v>300</v>
      </c>
      <c r="E85" s="82"/>
      <c r="F85" s="83"/>
    </row>
    <row r="86" spans="1:6" ht="13.5" thickBot="1" x14ac:dyDescent="0.3">
      <c r="A86" s="76" t="s">
        <v>99</v>
      </c>
      <c r="B86" s="88">
        <f>F61/B85</f>
        <v>7068.1285499999994</v>
      </c>
      <c r="C86" s="88">
        <f>F61/C85</f>
        <v>6310.8290625</v>
      </c>
      <c r="D86" s="88">
        <f>F61/D85</f>
        <v>5890.1071249999995</v>
      </c>
      <c r="E86" s="82"/>
      <c r="F86" s="83"/>
    </row>
    <row r="87" spans="1:6" ht="12.75" x14ac:dyDescent="0.25">
      <c r="A87" s="98" t="s">
        <v>90</v>
      </c>
      <c r="B87" s="98"/>
      <c r="C87" s="98"/>
      <c r="D87" s="98"/>
      <c r="E87" s="68"/>
      <c r="F87" s="68"/>
    </row>
  </sheetData>
  <mergeCells count="37">
    <mergeCell ref="A48:F48"/>
    <mergeCell ref="A67:E67"/>
    <mergeCell ref="A68:E68"/>
    <mergeCell ref="A69:E69"/>
    <mergeCell ref="A51:E51"/>
    <mergeCell ref="A53:F53"/>
    <mergeCell ref="A57:E57"/>
    <mergeCell ref="A59:E59"/>
    <mergeCell ref="A60:E60"/>
    <mergeCell ref="A61:E61"/>
    <mergeCell ref="A63:E63"/>
    <mergeCell ref="A62:E62"/>
    <mergeCell ref="D14:E14"/>
    <mergeCell ref="A16:F16"/>
    <mergeCell ref="A41:F41"/>
    <mergeCell ref="A43:F43"/>
    <mergeCell ref="A46:F46"/>
    <mergeCell ref="A18:F18"/>
    <mergeCell ref="A25:E25"/>
    <mergeCell ref="A30:E30"/>
    <mergeCell ref="A37:E37"/>
    <mergeCell ref="A32:F32"/>
    <mergeCell ref="A27:F27"/>
    <mergeCell ref="A39:F39"/>
    <mergeCell ref="D12:E12"/>
    <mergeCell ref="D10:E10"/>
    <mergeCell ref="D9:E9"/>
    <mergeCell ref="D8:E8"/>
    <mergeCell ref="D13:E13"/>
    <mergeCell ref="D11:E11"/>
    <mergeCell ref="A70:E70"/>
    <mergeCell ref="A71:E71"/>
    <mergeCell ref="A72:E72"/>
    <mergeCell ref="A66:E66"/>
    <mergeCell ref="A87:D87"/>
    <mergeCell ref="A84:D84"/>
    <mergeCell ref="A74:C74"/>
  </mergeCells>
  <pageMargins left="0.748031" right="0.748031" top="0.98425200000000002" bottom="0.98425200000000002" header="0" footer="0"/>
  <pageSetup scale="9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ARVEJA VERDE</vt:lpstr>
      <vt:lpstr>'ARVEJA VERDE'!Área_de_impresión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2023-03-31T19:50:08Z</dcterms:modified>
  <cp:category/>
  <cp:contentStatus/>
</cp:coreProperties>
</file>