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Arveja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2" i="8" l="1"/>
  <c r="C89" i="8" l="1"/>
  <c r="G69" i="8"/>
  <c r="C92" i="8" s="1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1" i="8"/>
  <c r="G40" i="8"/>
  <c r="G39" i="8"/>
  <c r="G38" i="8"/>
  <c r="G37" i="8"/>
  <c r="G36" i="8"/>
  <c r="G26" i="8"/>
  <c r="G25" i="8"/>
  <c r="G24" i="8"/>
  <c r="G23" i="8"/>
  <c r="G22" i="8"/>
  <c r="G21" i="8"/>
  <c r="G12" i="8"/>
  <c r="G74" i="8" s="1"/>
  <c r="G27" i="8" l="1"/>
  <c r="C88" i="8" s="1"/>
  <c r="G63" i="8"/>
  <c r="C91" i="8" s="1"/>
  <c r="G42" i="8"/>
  <c r="C90" i="8" s="1"/>
  <c r="G71" i="8" l="1"/>
  <c r="G72" i="8" s="1"/>
  <c r="C93" i="8" s="1"/>
  <c r="C94" i="8" s="1"/>
  <c r="G73" i="8" l="1"/>
  <c r="D90" i="8"/>
  <c r="D92" i="8"/>
  <c r="D91" i="8"/>
  <c r="D88" i="8"/>
  <c r="D93" i="8"/>
  <c r="D99" i="8" l="1"/>
  <c r="E99" i="8"/>
  <c r="G75" i="8"/>
  <c r="C99" i="8"/>
  <c r="D94" i="8"/>
</calcChain>
</file>

<file path=xl/sharedStrings.xml><?xml version="1.0" encoding="utf-8"?>
<sst xmlns="http://schemas.openxmlformats.org/spreadsheetml/2006/main" count="172" uniqueCount="116">
  <si>
    <t>RUBRO O CULTIVO</t>
  </si>
  <si>
    <t>VARIEDAD</t>
  </si>
  <si>
    <t>FECHA ESTIMADA  PRECIO VENTA</t>
  </si>
  <si>
    <t>NIVEL TECNOLÓGICO</t>
  </si>
  <si>
    <t>Medio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</si>
  <si>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</si>
  <si>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</si>
  <si>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</si>
  <si>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</si>
  <si>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</si>
  <si>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</si>
  <si>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</si>
  <si>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FECHA DE COSECHA</t>
  </si>
  <si>
    <t>Mayo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</si>
  <si>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</si>
  <si>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</si>
  <si>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</si>
  <si>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</si>
  <si>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</si>
  <si>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</si>
  <si>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</si>
  <si>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</si>
  <si>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</si>
  <si>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</si>
  <si>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</si>
  <si>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</si>
  <si>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</si>
  <si>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</si>
  <si>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</si>
  <si>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</si>
  <si>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</si>
  <si>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</si>
  <si>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</si>
  <si>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</si>
  <si>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</si>
  <si>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Agosto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</si>
  <si>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</si>
  <si>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</si>
  <si>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</si>
  <si>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</si>
  <si>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</si>
  <si>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</si>
  <si>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</si>
  <si>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</si>
  <si>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</si>
  <si>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</si>
  <si>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</si>
  <si>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</si>
  <si>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</si>
  <si>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</si>
  <si>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</si>
  <si>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</si>
  <si>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</si>
  <si>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</si>
  <si>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</si>
  <si>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</si>
  <si>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</si>
  <si>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</si>
  <si>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</si>
  <si>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</si>
  <si>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</si>
  <si>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(*): Este valor representa el valor mìnimo de venta del producto</t>
  </si>
  <si>
    <t>Riego</t>
  </si>
  <si>
    <t>Fertilizantes</t>
  </si>
  <si>
    <t>ARRIENDO DE TIERRAS</t>
  </si>
  <si>
    <t>Aplicación de fertilizantes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</si>
  <si>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</si>
  <si>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</si>
  <si>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Todas</t>
  </si>
  <si>
    <t>PRECIO ESPERADO ($/kilo)</t>
  </si>
  <si>
    <t>Mercado nacional</t>
  </si>
  <si>
    <t>Todas la comunas del Área</t>
  </si>
  <si>
    <t>Cosecha</t>
  </si>
  <si>
    <t>U</t>
  </si>
  <si>
    <t>L</t>
  </si>
  <si>
    <t>Arveja</t>
  </si>
  <si>
    <t>RENDIMIENTO (Kg/Ha)</t>
  </si>
  <si>
    <t>Agosto - Septiembre</t>
  </si>
  <si>
    <t>Sequía-heladas</t>
  </si>
  <si>
    <t>Siembra</t>
  </si>
  <si>
    <t>Abril-Mayo</t>
  </si>
  <si>
    <t>Abril-Diciembre</t>
  </si>
  <si>
    <t>Control de Malezas</t>
  </si>
  <si>
    <t>Junio-Agosto</t>
  </si>
  <si>
    <t>Aplicación agroquimicos</t>
  </si>
  <si>
    <t>Agosto-Septiembre</t>
  </si>
  <si>
    <t>Aradura</t>
  </si>
  <si>
    <t>Rastraje</t>
  </si>
  <si>
    <t>Cultivador</t>
  </si>
  <si>
    <t>Junio-Julio</t>
  </si>
  <si>
    <t>Mayo-Julio</t>
  </si>
  <si>
    <t>Acarreo Cosecha</t>
  </si>
  <si>
    <t>KG</t>
  </si>
  <si>
    <t>Mayo-Junio</t>
  </si>
  <si>
    <t>Mezcla  17 20 20</t>
  </si>
  <si>
    <t>Fungicidas</t>
  </si>
  <si>
    <t>Manzate</t>
  </si>
  <si>
    <t>Julio-Agosto</t>
  </si>
  <si>
    <t>Herbicidas</t>
  </si>
  <si>
    <t>Bazooka</t>
  </si>
  <si>
    <t>Basagran 480</t>
  </si>
  <si>
    <t>Insecticidas</t>
  </si>
  <si>
    <t>Lorsban 4E</t>
  </si>
  <si>
    <t>Terrasorb foliar</t>
  </si>
  <si>
    <t>Hilo para coser sacos</t>
  </si>
  <si>
    <t xml:space="preserve">U </t>
  </si>
  <si>
    <t>Sacos plástico</t>
  </si>
  <si>
    <t>Rendimiento (Kg/ha)</t>
  </si>
  <si>
    <t>Costo unitario ($/Kg) (*)</t>
  </si>
  <si>
    <t>hache uno 2000</t>
  </si>
  <si>
    <t xml:space="preserve">Zero 5 EC </t>
  </si>
  <si>
    <t xml:space="preserve">pesticidas aplicación </t>
  </si>
  <si>
    <t>semillas arvejas</t>
  </si>
  <si>
    <t>acarreo Cosecha</t>
  </si>
  <si>
    <t>MARZO 2023</t>
  </si>
  <si>
    <t>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</si>
</sst>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#,##0.0"/>
    <numFmt numFmtId="169" formatCode="_-* #,##0.0_-;\-* #,##0.0_-;_-* &quot;-&quot;?_-;_-@_-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6"/>
        <bgColor auto="1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5">
    <xf numFmtId="0" fontId="0" fillId="0" borderId="0" applyNumberFormat="0" applyFill="0" applyBorder="0" applyProtection="0"/>
    <xf numFmtId="0" fontId="3" fillId="0" borderId="19"/>
    <xf numFmtId="164" fontId="7" fillId="0" borderId="0" applyFont="0" applyFill="0" applyBorder="0" applyAlignment="0" applyProtection="0"/>
    <xf numFmtId="0" fontId="3" fillId="0" borderId="19"/>
    <xf numFmtId="0" fontId="3" fillId="0" borderId="19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ill="1" applyBorder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167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center" wrapText="1"/>
    </xf>
    <xf numFmtId="0" fontId="2" fillId="3" borderId="15" xfId="0" applyFont="1" applyFill="1" applyBorder="1" applyAlignment="1">
      <alignment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49" fontId="1" fillId="2" borderId="6" xfId="0" applyNumberFormat="1" applyFont="1" applyFill="1" applyBorder="1" applyAlignment="1">
      <alignment wrapText="1"/>
    </xf>
    <xf numFmtId="0" fontId="5" fillId="0" borderId="52" xfId="0" applyFont="1" applyBorder="1" applyAlignment="1">
      <alignment horizontal="right" vertical="center"/>
    </xf>
    <xf numFmtId="3" fontId="2" fillId="3" borderId="6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/>
    <xf numFmtId="168" fontId="1" fillId="2" borderId="6" xfId="0" applyNumberFormat="1" applyFont="1" applyFill="1" applyBorder="1"/>
    <xf numFmtId="49" fontId="6" fillId="5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0" fillId="2" borderId="2" xfId="0" applyFill="1" applyBorder="1"/>
    <xf numFmtId="0" fontId="0" fillId="2" borderId="3" xfId="0" applyFill="1" applyBorder="1"/>
    <xf numFmtId="49" fontId="8" fillId="3" borderId="5" xfId="0" applyNumberFormat="1" applyFont="1" applyFill="1" applyBorder="1" applyAlignment="1">
      <alignment vertical="center" wrapText="1"/>
    </xf>
    <xf numFmtId="0" fontId="9" fillId="2" borderId="7" xfId="0" applyFont="1" applyFill="1" applyBorder="1"/>
    <xf numFmtId="0" fontId="11" fillId="2" borderId="7" xfId="0" applyFont="1" applyFill="1" applyBorder="1"/>
    <xf numFmtId="0" fontId="9" fillId="2" borderId="8" xfId="0" applyFont="1" applyFill="1" applyBorder="1" applyAlignment="1">
      <alignment wrapText="1"/>
    </xf>
    <xf numFmtId="14" fontId="9" fillId="2" borderId="9" xfId="0" applyNumberFormat="1" applyFont="1" applyFill="1" applyBorder="1"/>
    <xf numFmtId="0" fontId="9" fillId="2" borderId="3" xfId="0" applyFont="1" applyFill="1" applyBorder="1"/>
    <xf numFmtId="0" fontId="9" fillId="2" borderId="9" xfId="0" applyFont="1" applyFill="1" applyBorder="1"/>
    <xf numFmtId="0" fontId="9" fillId="2" borderId="9" xfId="0" applyFont="1" applyFill="1" applyBorder="1" applyAlignment="1">
      <alignment horizontal="justify" wrapText="1"/>
    </xf>
    <xf numFmtId="0" fontId="9" fillId="2" borderId="11" xfId="0" applyFont="1" applyFill="1" applyBorder="1"/>
    <xf numFmtId="0" fontId="9" fillId="2" borderId="12" xfId="0" applyFont="1" applyFill="1" applyBorder="1" applyAlignment="1">
      <alignment horizontal="left"/>
    </xf>
    <xf numFmtId="0" fontId="9" fillId="2" borderId="12" xfId="0" applyFont="1" applyFill="1" applyBorder="1"/>
    <xf numFmtId="49" fontId="8" fillId="5" borderId="13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/>
    <xf numFmtId="49" fontId="8" fillId="5" borderId="15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9" fillId="2" borderId="17" xfId="0" applyFont="1" applyFill="1" applyBorder="1"/>
    <xf numFmtId="0" fontId="9" fillId="2" borderId="18" xfId="0" applyFont="1" applyFill="1" applyBorder="1"/>
    <xf numFmtId="3" fontId="9" fillId="2" borderId="18" xfId="0" applyNumberFormat="1" applyFont="1" applyFill="1" applyBorder="1"/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vertical="center"/>
    </xf>
    <xf numFmtId="3" fontId="13" fillId="3" borderId="15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center"/>
    </xf>
    <xf numFmtId="49" fontId="13" fillId="3" borderId="53" xfId="0" applyNumberFormat="1" applyFont="1" applyFill="1" applyBorder="1" applyAlignment="1">
      <alignment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vertical="center"/>
    </xf>
    <xf numFmtId="3" fontId="13" fillId="3" borderId="53" xfId="0" applyNumberFormat="1" applyFont="1" applyFill="1" applyBorder="1" applyAlignment="1">
      <alignment vertical="center"/>
    </xf>
    <xf numFmtId="0" fontId="9" fillId="2" borderId="22" xfId="0" applyFont="1" applyFill="1" applyBorder="1"/>
    <xf numFmtId="3" fontId="9" fillId="2" borderId="22" xfId="0" applyNumberFormat="1" applyFont="1" applyFill="1" applyBorder="1"/>
    <xf numFmtId="49" fontId="8" fillId="5" borderId="23" xfId="0" applyNumberFormat="1" applyFont="1" applyFill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165" fontId="8" fillId="5" borderId="25" xfId="0" applyNumberFormat="1" applyFont="1" applyFill="1" applyBorder="1" applyAlignment="1">
      <alignment vertical="center"/>
    </xf>
    <xf numFmtId="49" fontId="8" fillId="3" borderId="26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5" fontId="8" fillId="3" borderId="27" xfId="0" applyNumberFormat="1" applyFont="1" applyFill="1" applyBorder="1" applyAlignment="1">
      <alignment vertical="center"/>
    </xf>
    <xf numFmtId="49" fontId="8" fillId="5" borderId="26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5" fontId="8" fillId="5" borderId="27" xfId="0" applyNumberFormat="1" applyFont="1" applyFill="1" applyBorder="1" applyAlignment="1">
      <alignment vertical="center"/>
    </xf>
    <xf numFmtId="49" fontId="8" fillId="5" borderId="28" xfId="0" applyNumberFormat="1" applyFont="1" applyFill="1" applyBorder="1" applyAlignment="1">
      <alignment vertical="center"/>
    </xf>
    <xf numFmtId="0" fontId="14" fillId="5" borderId="29" xfId="0" applyFont="1" applyFill="1" applyBorder="1" applyAlignment="1">
      <alignment vertical="center"/>
    </xf>
    <xf numFmtId="165" fontId="8" fillId="10" borderId="54" xfId="0" applyNumberFormat="1" applyFont="1" applyFill="1" applyBorder="1" applyAlignment="1">
      <alignment vertical="center"/>
    </xf>
    <xf numFmtId="49" fontId="0" fillId="2" borderId="19" xfId="0" applyNumberForma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165" fontId="8" fillId="2" borderId="1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49" fontId="17" fillId="2" borderId="40" xfId="0" applyNumberFormat="1" applyFont="1" applyFill="1" applyBorder="1" applyAlignment="1">
      <alignment vertical="center"/>
    </xf>
    <xf numFmtId="0" fontId="19" fillId="2" borderId="41" xfId="0" applyFont="1" applyFill="1" applyBorder="1"/>
    <xf numFmtId="0" fontId="19" fillId="2" borderId="42" xfId="0" applyFont="1" applyFill="1" applyBorder="1"/>
    <xf numFmtId="49" fontId="19" fillId="2" borderId="43" xfId="0" applyNumberFormat="1" applyFont="1" applyFill="1" applyBorder="1" applyAlignment="1">
      <alignment vertical="center"/>
    </xf>
    <xf numFmtId="0" fontId="19" fillId="2" borderId="19" xfId="0" applyFont="1" applyFill="1" applyBorder="1"/>
    <xf numFmtId="0" fontId="19" fillId="2" borderId="44" xfId="0" applyFont="1" applyFill="1" applyBorder="1"/>
    <xf numFmtId="49" fontId="19" fillId="2" borderId="45" xfId="0" applyNumberFormat="1" applyFont="1" applyFill="1" applyBorder="1" applyAlignment="1">
      <alignment vertical="center"/>
    </xf>
    <xf numFmtId="0" fontId="19" fillId="2" borderId="46" xfId="0" applyFont="1" applyFill="1" applyBorder="1"/>
    <xf numFmtId="0" fontId="19" fillId="2" borderId="47" xfId="0" applyFont="1" applyFill="1" applyBorder="1"/>
    <xf numFmtId="0" fontId="19" fillId="2" borderId="19" xfId="0" applyFont="1" applyFill="1" applyBorder="1" applyAlignment="1">
      <alignment vertical="center"/>
    </xf>
    <xf numFmtId="0" fontId="19" fillId="8" borderId="39" xfId="0" applyFont="1" applyFill="1" applyBorder="1"/>
    <xf numFmtId="0" fontId="19" fillId="6" borderId="19" xfId="0" applyFont="1" applyFill="1" applyBorder="1"/>
    <xf numFmtId="49" fontId="17" fillId="7" borderId="30" xfId="0" applyNumberFormat="1" applyFont="1" applyFill="1" applyBorder="1" applyAlignment="1">
      <alignment vertical="center"/>
    </xf>
    <xf numFmtId="49" fontId="17" fillId="7" borderId="20" xfId="0" applyNumberFormat="1" applyFont="1" applyFill="1" applyBorder="1" applyAlignment="1">
      <alignment vertical="center"/>
    </xf>
    <xf numFmtId="49" fontId="19" fillId="7" borderId="31" xfId="0" applyNumberFormat="1" applyFont="1" applyFill="1" applyBorder="1"/>
    <xf numFmtId="49" fontId="17" fillId="2" borderId="32" xfId="0" applyNumberFormat="1" applyFont="1" applyFill="1" applyBorder="1" applyAlignment="1">
      <alignment vertical="center"/>
    </xf>
    <xf numFmtId="3" fontId="17" fillId="2" borderId="6" xfId="0" applyNumberFormat="1" applyFont="1" applyFill="1" applyBorder="1" applyAlignment="1">
      <alignment vertical="center"/>
    </xf>
    <xf numFmtId="9" fontId="19" fillId="2" borderId="33" xfId="0" applyNumberFormat="1" applyFont="1" applyFill="1" applyBorder="1"/>
    <xf numFmtId="0" fontId="17" fillId="2" borderId="6" xfId="0" applyNumberFormat="1" applyFont="1" applyFill="1" applyBorder="1" applyAlignment="1">
      <alignment vertical="center"/>
    </xf>
    <xf numFmtId="166" fontId="17" fillId="2" borderId="6" xfId="0" applyNumberFormat="1" applyFont="1" applyFill="1" applyBorder="1" applyAlignment="1">
      <alignment vertical="center"/>
    </xf>
    <xf numFmtId="0" fontId="14" fillId="6" borderId="19" xfId="0" applyFont="1" applyFill="1" applyBorder="1" applyAlignment="1">
      <alignment vertical="center"/>
    </xf>
    <xf numFmtId="49" fontId="17" fillId="7" borderId="34" xfId="0" applyNumberFormat="1" applyFont="1" applyFill="1" applyBorder="1" applyAlignment="1">
      <alignment vertical="center"/>
    </xf>
    <xf numFmtId="166" fontId="17" fillId="7" borderId="35" xfId="0" applyNumberFormat="1" applyFont="1" applyFill="1" applyBorder="1" applyAlignment="1">
      <alignment vertical="center"/>
    </xf>
    <xf numFmtId="9" fontId="17" fillId="7" borderId="36" xfId="0" applyNumberFormat="1" applyFont="1" applyFill="1" applyBorder="1" applyAlignment="1">
      <alignment vertical="center"/>
    </xf>
    <xf numFmtId="0" fontId="21" fillId="2" borderId="19" xfId="0" applyFont="1" applyFill="1" applyBorder="1" applyAlignment="1">
      <alignment vertical="center"/>
    </xf>
    <xf numFmtId="0" fontId="0" fillId="2" borderId="55" xfId="0" applyFill="1" applyBorder="1"/>
    <xf numFmtId="0" fontId="14" fillId="8" borderId="56" xfId="0" applyFont="1" applyFill="1" applyBorder="1" applyAlignment="1">
      <alignment vertical="center"/>
    </xf>
    <xf numFmtId="49" fontId="20" fillId="8" borderId="19" xfId="0" applyNumberFormat="1" applyFont="1" applyFill="1" applyBorder="1" applyAlignment="1">
      <alignment vertical="center"/>
    </xf>
    <xf numFmtId="0" fontId="14" fillId="8" borderId="19" xfId="0" applyFont="1" applyFill="1" applyBorder="1" applyAlignment="1">
      <alignment vertical="center"/>
    </xf>
    <xf numFmtId="0" fontId="14" fillId="8" borderId="57" xfId="0" applyFont="1" applyFill="1" applyBorder="1" applyAlignment="1">
      <alignment vertical="center"/>
    </xf>
    <xf numFmtId="0" fontId="14" fillId="6" borderId="56" xfId="0" applyFont="1" applyFill="1" applyBorder="1" applyAlignment="1">
      <alignment vertical="center"/>
    </xf>
    <xf numFmtId="49" fontId="17" fillId="7" borderId="48" xfId="0" applyNumberFormat="1" applyFont="1" applyFill="1" applyBorder="1" applyAlignment="1">
      <alignment vertical="center"/>
    </xf>
    <xf numFmtId="164" fontId="17" fillId="7" borderId="49" xfId="2" applyFont="1" applyFill="1" applyBorder="1" applyAlignment="1">
      <alignment vertical="center"/>
    </xf>
    <xf numFmtId="164" fontId="17" fillId="7" borderId="58" xfId="2" applyFont="1" applyFill="1" applyBorder="1" applyAlignment="1">
      <alignment vertical="center"/>
    </xf>
    <xf numFmtId="0" fontId="17" fillId="6" borderId="19" xfId="0" applyFont="1" applyFill="1" applyBorder="1" applyAlignment="1">
      <alignment vertical="center"/>
    </xf>
    <xf numFmtId="165" fontId="22" fillId="2" borderId="19" xfId="0" applyNumberFormat="1" applyFont="1" applyFill="1" applyBorder="1" applyAlignment="1">
      <alignment vertical="center"/>
    </xf>
    <xf numFmtId="49" fontId="19" fillId="2" borderId="19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right"/>
    </xf>
    <xf numFmtId="3" fontId="9" fillId="2" borderId="6" xfId="0" applyNumberFormat="1" applyFont="1" applyFill="1" applyBorder="1"/>
    <xf numFmtId="3" fontId="1" fillId="2" borderId="6" xfId="0" applyNumberFormat="1" applyFont="1" applyFill="1" applyBorder="1" applyAlignment="1">
      <alignment horizontal="right" wrapText="1"/>
    </xf>
    <xf numFmtId="49" fontId="8" fillId="3" borderId="51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left" wrapText="1"/>
    </xf>
    <xf numFmtId="49" fontId="8" fillId="3" borderId="51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left" wrapText="1"/>
    </xf>
    <xf numFmtId="168" fontId="1" fillId="2" borderId="6" xfId="0" applyNumberFormat="1" applyFont="1" applyFill="1" applyBorder="1" applyAlignment="1">
      <alignment horizontal="right" wrapText="1"/>
    </xf>
    <xf numFmtId="164" fontId="17" fillId="7" borderId="35" xfId="2" applyFont="1" applyFill="1" applyBorder="1" applyAlignment="1">
      <alignment vertical="center"/>
    </xf>
    <xf numFmtId="164" fontId="17" fillId="7" borderId="36" xfId="2" applyFont="1" applyFill="1" applyBorder="1" applyAlignment="1">
      <alignment vertical="center"/>
    </xf>
    <xf numFmtId="0" fontId="23" fillId="9" borderId="50" xfId="0" applyFont="1" applyFill="1" applyBorder="1" applyAlignment="1">
      <alignment horizontal="left"/>
    </xf>
    <xf numFmtId="49" fontId="5" fillId="0" borderId="52" xfId="0" applyNumberFormat="1" applyFont="1" applyBorder="1" applyAlignment="1">
      <alignment horizontal="right" vertical="center" wrapText="1"/>
    </xf>
    <xf numFmtId="169" fontId="0" fillId="0" borderId="0" xfId="0" applyNumberFormat="1"/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9" fontId="20" fillId="8" borderId="37" xfId="0" applyNumberFormat="1" applyFont="1" applyFill="1" applyBorder="1" applyAlignment="1">
      <alignment vertical="center"/>
    </xf>
    <xf numFmtId="0" fontId="17" fillId="8" borderId="38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wrapText="1"/>
    </xf>
    <xf numFmtId="0" fontId="10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5">
    <cellStyle name="Millares [0]" xfId="2" builtinId="6"/>
    <cellStyle name="Normal" xfId="0" builtinId="0"/>
    <cellStyle name="Normal 2" xfId="1"/>
    <cellStyle name="Normal 3" xfId="3"/>
    <cellStyle name="Normal 3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38676</xdr:colOff>
      <xdr:row>0</xdr:row>
      <xdr:rowOff>173182</xdr:rowOff>
    </xdr:from>
    <xdr:to>
      <xdr:col>6</xdr:col>
      <xdr:colOff>860135</xdr:colOff>
      <xdr:row>7</xdr:row>
      <xdr:rowOff>4907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951" y="173182"/>
          <a:ext cx="6155459" cy="1165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100"/>
  <sheetViews>
    <sheetView tabSelected="1" topLeftCell="A10" workbookViewId="0">
      <selection activeCell="H80" sqref="H80"/>
    </sheetView>
  </sheetViews>
  <sheetFormatPr baseColWidth="10" defaultColWidth="16" defaultRowHeight="15" x14ac:dyDescent="0.25"/>
  <sheetData>
    <row r="1" spans="1:8" x14ac:dyDescent="0.25">
      <c r="A1" s="2"/>
      <c r="B1" s="2"/>
      <c r="C1" s="2"/>
      <c r="D1" s="2"/>
      <c r="E1" s="2"/>
      <c r="F1" s="2"/>
      <c r="G1" s="2"/>
      <c r="H1" s="1"/>
    </row>
    <row r="2" spans="1:8" x14ac:dyDescent="0.25">
      <c r="A2" s="2"/>
      <c r="B2" s="2"/>
      <c r="C2" s="2"/>
      <c r="D2" s="2"/>
      <c r="E2" s="2"/>
      <c r="F2" s="2"/>
      <c r="G2" s="2"/>
      <c r="H2" s="1"/>
    </row>
    <row r="3" spans="1:8" x14ac:dyDescent="0.25">
      <c r="A3" s="2"/>
      <c r="B3" s="2"/>
      <c r="C3" s="2"/>
      <c r="D3" s="2"/>
      <c r="E3" s="2"/>
      <c r="F3" s="2"/>
      <c r="G3" s="2"/>
      <c r="H3" s="1"/>
    </row>
    <row r="4" spans="1:8" x14ac:dyDescent="0.25">
      <c r="A4" s="2"/>
      <c r="B4" s="2"/>
      <c r="C4" s="2"/>
      <c r="D4" s="2"/>
      <c r="E4" s="2"/>
      <c r="F4" s="2"/>
      <c r="G4" s="2"/>
      <c r="H4" s="1"/>
    </row>
    <row r="5" spans="1:8" x14ac:dyDescent="0.25">
      <c r="A5" s="2"/>
      <c r="B5" s="2"/>
      <c r="C5" s="2"/>
      <c r="D5" s="2"/>
      <c r="E5" s="2"/>
      <c r="F5" s="2"/>
      <c r="G5" s="2"/>
      <c r="H5" s="1"/>
    </row>
    <row r="6" spans="1:8" x14ac:dyDescent="0.25">
      <c r="A6" s="2"/>
      <c r="B6" s="2"/>
      <c r="C6" s="2"/>
      <c r="D6" s="2"/>
      <c r="E6" s="2"/>
      <c r="F6" s="2"/>
      <c r="G6" s="2"/>
      <c r="H6" s="1"/>
    </row>
    <row r="7" spans="1:8" x14ac:dyDescent="0.25">
      <c r="A7" s="2"/>
      <c r="B7" s="2"/>
      <c r="C7" s="2"/>
      <c r="D7" s="2"/>
      <c r="E7" s="2"/>
      <c r="F7" s="2"/>
      <c r="G7" s="2"/>
      <c r="H7" s="1"/>
    </row>
    <row r="8" spans="1:8" x14ac:dyDescent="0.25">
      <c r="A8" s="2"/>
      <c r="B8" s="29"/>
      <c r="C8" s="30"/>
      <c r="D8" s="2"/>
      <c r="E8" s="30"/>
      <c r="F8" s="30"/>
      <c r="G8" s="30"/>
      <c r="H8" s="1"/>
    </row>
    <row r="9" spans="1:8" x14ac:dyDescent="0.25">
      <c r="A9" s="3"/>
      <c r="B9" s="31" t="s">
        <v>0</v>
      </c>
      <c r="C9" s="127" t="s">
        <v>75</v>
      </c>
      <c r="D9" s="32"/>
      <c r="E9" s="145" t="s">
        <v>76</v>
      </c>
      <c r="F9" s="146"/>
      <c r="G9" s="128">
        <v>5000</v>
      </c>
      <c r="H9" s="1"/>
    </row>
    <row r="10" spans="1:8" x14ac:dyDescent="0.25">
      <c r="A10" s="3"/>
      <c r="B10" s="4" t="s">
        <v>1</v>
      </c>
      <c r="C10" s="5" t="s">
        <v>68</v>
      </c>
      <c r="D10" s="33"/>
      <c r="E10" s="147" t="s">
        <v>2</v>
      </c>
      <c r="F10" s="148"/>
      <c r="G10" s="15" t="s">
        <v>77</v>
      </c>
      <c r="H10" s="1"/>
    </row>
    <row r="11" spans="1:8" x14ac:dyDescent="0.25">
      <c r="A11" s="3"/>
      <c r="B11" s="4" t="s">
        <v>3</v>
      </c>
      <c r="C11" s="21" t="s">
        <v>4</v>
      </c>
      <c r="D11" s="33"/>
      <c r="E11" s="147" t="s">
        <v>69</v>
      </c>
      <c r="F11" s="148"/>
      <c r="G11" s="15">
        <v>1000</v>
      </c>
      <c r="H11" s="1"/>
    </row>
    <row r="12" spans="1:8" x14ac:dyDescent="0.25">
      <c r="A12" s="3"/>
      <c r="B12" s="4" t="s">
        <v>5</v>
      </c>
      <c r="C12" s="21" t="s">
        <v>6</v>
      </c>
      <c r="D12" s="33"/>
      <c r="E12" s="18" t="s">
        <v>7</v>
      </c>
      <c r="F12" s="19"/>
      <c r="G12" s="129">
        <f>(G9*G11)</f>
        <v>5000000</v>
      </c>
      <c r="H12" s="1"/>
    </row>
    <row r="13" spans="1:8" x14ac:dyDescent="0.25">
      <c r="A13" s="3"/>
      <c r="B13" s="4" t="s">
        <v>8</v>
      </c>
      <c r="C13" s="21" t="s">
        <v>9</v>
      </c>
      <c r="D13" s="33"/>
      <c r="E13" s="147" t="s">
        <v>10</v>
      </c>
      <c r="F13" s="148"/>
      <c r="G13" s="5" t="s">
        <v>70</v>
      </c>
      <c r="H13" s="1"/>
    </row>
    <row r="14" spans="1:8" x14ac:dyDescent="0.25">
      <c r="A14" s="3"/>
      <c r="B14" s="4" t="s">
        <v>11</v>
      </c>
      <c r="C14" s="5" t="s">
        <v>71</v>
      </c>
      <c r="D14" s="33"/>
      <c r="E14" s="147" t="s">
        <v>12</v>
      </c>
      <c r="F14" s="148"/>
      <c r="G14" s="5" t="s">
        <v>77</v>
      </c>
      <c r="H14" s="1"/>
    </row>
    <row r="15" spans="1:8" ht="25.5" x14ac:dyDescent="0.25">
      <c r="A15" s="3"/>
      <c r="B15" s="4" t="s">
        <v>14</v>
      </c>
      <c r="C15" s="139" t="s">
        <v>114</v>
      </c>
      <c r="D15" s="33"/>
      <c r="E15" s="149" t="s">
        <v>15</v>
      </c>
      <c r="F15" s="150"/>
      <c r="G15" s="6" t="s">
        <v>78</v>
      </c>
      <c r="H15" s="1"/>
    </row>
    <row r="16" spans="1:8" x14ac:dyDescent="0.25">
      <c r="A16" s="2"/>
      <c r="B16" s="34"/>
      <c r="C16" s="35"/>
      <c r="D16" s="36"/>
      <c r="E16" s="37"/>
      <c r="F16" s="37"/>
      <c r="G16" s="38"/>
      <c r="H16" s="1"/>
    </row>
    <row r="17" spans="1:8" x14ac:dyDescent="0.25">
      <c r="A17" s="7"/>
      <c r="B17" s="141" t="s">
        <v>16</v>
      </c>
      <c r="C17" s="142"/>
      <c r="D17" s="142"/>
      <c r="E17" s="142"/>
      <c r="F17" s="142"/>
      <c r="G17" s="142"/>
      <c r="H17" s="1"/>
    </row>
    <row r="18" spans="1:8" x14ac:dyDescent="0.25">
      <c r="A18" s="2"/>
      <c r="B18" s="39"/>
      <c r="C18" s="40"/>
      <c r="D18" s="40"/>
      <c r="E18" s="40"/>
      <c r="F18" s="41"/>
      <c r="G18" s="41"/>
      <c r="H18" s="1"/>
    </row>
    <row r="19" spans="1:8" x14ac:dyDescent="0.25">
      <c r="A19" s="3"/>
      <c r="B19" s="42" t="s">
        <v>17</v>
      </c>
      <c r="C19" s="43"/>
      <c r="D19" s="44"/>
      <c r="E19" s="44"/>
      <c r="F19" s="44"/>
      <c r="G19" s="44"/>
      <c r="H19" s="1"/>
    </row>
    <row r="20" spans="1:8" x14ac:dyDescent="0.25">
      <c r="A20" s="7"/>
      <c r="B20" s="45" t="s">
        <v>18</v>
      </c>
      <c r="C20" s="45" t="s">
        <v>19</v>
      </c>
      <c r="D20" s="45" t="s">
        <v>20</v>
      </c>
      <c r="E20" s="45" t="s">
        <v>21</v>
      </c>
      <c r="F20" s="45" t="s">
        <v>22</v>
      </c>
      <c r="G20" s="45" t="s">
        <v>23</v>
      </c>
      <c r="H20" s="1"/>
    </row>
    <row r="21" spans="1:8" x14ac:dyDescent="0.25">
      <c r="A21" s="7"/>
      <c r="B21" s="131" t="s">
        <v>79</v>
      </c>
      <c r="C21" s="129" t="s">
        <v>24</v>
      </c>
      <c r="D21" s="129">
        <v>4</v>
      </c>
      <c r="E21" s="129" t="s">
        <v>80</v>
      </c>
      <c r="F21" s="129">
        <v>25000</v>
      </c>
      <c r="G21" s="129">
        <f>(D21*F21)</f>
        <v>100000</v>
      </c>
      <c r="H21" s="1"/>
    </row>
    <row r="22" spans="1:8" x14ac:dyDescent="0.25">
      <c r="A22" s="7"/>
      <c r="B22" s="131" t="s">
        <v>62</v>
      </c>
      <c r="C22" s="129" t="s">
        <v>24</v>
      </c>
      <c r="D22" s="129">
        <v>13</v>
      </c>
      <c r="E22" s="129" t="s">
        <v>81</v>
      </c>
      <c r="F22" s="129">
        <v>25000</v>
      </c>
      <c r="G22" s="129">
        <f t="shared" ref="G22:G26" si="0">(D22*F22)</f>
        <v>325000</v>
      </c>
      <c r="H22" s="1"/>
    </row>
    <row r="23" spans="1:8" x14ac:dyDescent="0.25">
      <c r="A23" s="7"/>
      <c r="B23" s="131" t="s">
        <v>82</v>
      </c>
      <c r="C23" s="129" t="s">
        <v>24</v>
      </c>
      <c r="D23" s="129">
        <v>8</v>
      </c>
      <c r="E23" s="129" t="s">
        <v>83</v>
      </c>
      <c r="F23" s="129">
        <v>25000</v>
      </c>
      <c r="G23" s="129">
        <f t="shared" si="0"/>
        <v>200000</v>
      </c>
      <c r="H23" s="1"/>
    </row>
    <row r="24" spans="1:8" x14ac:dyDescent="0.25">
      <c r="A24" s="7"/>
      <c r="B24" s="131" t="s">
        <v>84</v>
      </c>
      <c r="C24" s="129" t="s">
        <v>24</v>
      </c>
      <c r="D24" s="129">
        <v>4</v>
      </c>
      <c r="E24" s="129" t="s">
        <v>83</v>
      </c>
      <c r="F24" s="129">
        <v>25000</v>
      </c>
      <c r="G24" s="129">
        <f t="shared" si="0"/>
        <v>100000</v>
      </c>
      <c r="H24" s="1"/>
    </row>
    <row r="25" spans="1:8" x14ac:dyDescent="0.25">
      <c r="A25" s="7"/>
      <c r="B25" s="131" t="s">
        <v>65</v>
      </c>
      <c r="C25" s="129" t="s">
        <v>24</v>
      </c>
      <c r="D25" s="129">
        <v>2</v>
      </c>
      <c r="E25" s="129" t="s">
        <v>83</v>
      </c>
      <c r="F25" s="129">
        <v>25000</v>
      </c>
      <c r="G25" s="129">
        <f t="shared" si="0"/>
        <v>50000</v>
      </c>
      <c r="H25" s="1"/>
    </row>
    <row r="26" spans="1:8" x14ac:dyDescent="0.25">
      <c r="A26" s="7"/>
      <c r="B26" s="131" t="s">
        <v>72</v>
      </c>
      <c r="C26" s="129" t="s">
        <v>24</v>
      </c>
      <c r="D26" s="129">
        <v>30</v>
      </c>
      <c r="E26" s="129" t="s">
        <v>85</v>
      </c>
      <c r="F26" s="129">
        <v>25000</v>
      </c>
      <c r="G26" s="129">
        <f t="shared" si="0"/>
        <v>750000</v>
      </c>
      <c r="H26" s="1"/>
    </row>
    <row r="27" spans="1:8" x14ac:dyDescent="0.25">
      <c r="A27" s="7"/>
      <c r="B27" s="9" t="s">
        <v>25</v>
      </c>
      <c r="C27" s="10"/>
      <c r="D27" s="10"/>
      <c r="E27" s="10"/>
      <c r="F27" s="11"/>
      <c r="G27" s="22">
        <f>SUM(G21:G26)</f>
        <v>1525000</v>
      </c>
      <c r="H27" s="1"/>
    </row>
    <row r="28" spans="1:8" x14ac:dyDescent="0.25">
      <c r="A28" s="2"/>
      <c r="B28" s="39"/>
      <c r="C28" s="41"/>
      <c r="D28" s="41"/>
      <c r="E28" s="41"/>
      <c r="F28" s="46"/>
      <c r="G28" s="46"/>
      <c r="H28" s="1"/>
    </row>
    <row r="29" spans="1:8" x14ac:dyDescent="0.25">
      <c r="A29" s="3"/>
      <c r="B29" s="47" t="s">
        <v>26</v>
      </c>
      <c r="C29" s="48"/>
      <c r="D29" s="49"/>
      <c r="E29" s="49"/>
      <c r="F29" s="50"/>
      <c r="G29" s="50"/>
      <c r="H29" s="1"/>
    </row>
    <row r="30" spans="1:8" x14ac:dyDescent="0.25">
      <c r="A30" s="3"/>
      <c r="B30" s="51" t="s">
        <v>18</v>
      </c>
      <c r="C30" s="52" t="s">
        <v>19</v>
      </c>
      <c r="D30" s="52" t="s">
        <v>20</v>
      </c>
      <c r="E30" s="51" t="s">
        <v>21</v>
      </c>
      <c r="F30" s="52" t="s">
        <v>22</v>
      </c>
      <c r="G30" s="51" t="s">
        <v>23</v>
      </c>
      <c r="H30" s="1"/>
    </row>
    <row r="31" spans="1:8" x14ac:dyDescent="0.25">
      <c r="A31" s="3"/>
      <c r="B31" s="53"/>
      <c r="C31" s="54"/>
      <c r="D31" s="54"/>
      <c r="E31" s="54"/>
      <c r="F31" s="53"/>
      <c r="G31" s="53"/>
      <c r="H31" s="1"/>
    </row>
    <row r="32" spans="1:8" x14ac:dyDescent="0.25">
      <c r="A32" s="3"/>
      <c r="B32" s="55" t="s">
        <v>27</v>
      </c>
      <c r="C32" s="56"/>
      <c r="D32" s="56"/>
      <c r="E32" s="56"/>
      <c r="F32" s="57"/>
      <c r="G32" s="57"/>
      <c r="H32" s="1"/>
    </row>
    <row r="33" spans="1:8" x14ac:dyDescent="0.25">
      <c r="A33" s="2"/>
      <c r="B33" s="58"/>
      <c r="C33" s="59"/>
      <c r="D33" s="59"/>
      <c r="E33" s="59"/>
      <c r="F33" s="60"/>
      <c r="G33" s="60"/>
      <c r="H33" s="1"/>
    </row>
    <row r="34" spans="1:8" x14ac:dyDescent="0.25">
      <c r="A34" s="3"/>
      <c r="B34" s="47" t="s">
        <v>28</v>
      </c>
      <c r="C34" s="48"/>
      <c r="D34" s="49"/>
      <c r="E34" s="49"/>
      <c r="F34" s="50"/>
      <c r="G34" s="50"/>
      <c r="H34" s="1"/>
    </row>
    <row r="35" spans="1:8" x14ac:dyDescent="0.25">
      <c r="A35" s="3"/>
      <c r="B35" s="132" t="s">
        <v>18</v>
      </c>
      <c r="C35" s="132" t="s">
        <v>19</v>
      </c>
      <c r="D35" s="132" t="s">
        <v>20</v>
      </c>
      <c r="E35" s="132" t="s">
        <v>21</v>
      </c>
      <c r="F35" s="130" t="s">
        <v>22</v>
      </c>
      <c r="G35" s="132" t="s">
        <v>23</v>
      </c>
      <c r="H35" s="1"/>
    </row>
    <row r="36" spans="1:8" x14ac:dyDescent="0.25">
      <c r="A36" s="7"/>
      <c r="B36" s="131" t="s">
        <v>86</v>
      </c>
      <c r="C36" s="16" t="s">
        <v>29</v>
      </c>
      <c r="D36" s="133">
        <v>0.26041666666666669</v>
      </c>
      <c r="E36" s="129" t="s">
        <v>80</v>
      </c>
      <c r="F36" s="129">
        <v>280000</v>
      </c>
      <c r="G36" s="129">
        <f t="shared" ref="G36:G41" si="1">(D36*F36)</f>
        <v>72916.666666666672</v>
      </c>
      <c r="H36" s="1"/>
    </row>
    <row r="37" spans="1:8" x14ac:dyDescent="0.25">
      <c r="A37" s="7"/>
      <c r="B37" s="131" t="s">
        <v>87</v>
      </c>
      <c r="C37" s="16" t="s">
        <v>29</v>
      </c>
      <c r="D37" s="133">
        <v>0.13020833333333334</v>
      </c>
      <c r="E37" s="129" t="s">
        <v>13</v>
      </c>
      <c r="F37" s="129">
        <v>280000</v>
      </c>
      <c r="G37" s="129">
        <f t="shared" si="1"/>
        <v>36458.333333333336</v>
      </c>
      <c r="H37" s="1"/>
    </row>
    <row r="38" spans="1:8" x14ac:dyDescent="0.25">
      <c r="A38" s="7"/>
      <c r="B38" s="138" t="s">
        <v>113</v>
      </c>
      <c r="C38" s="16" t="s">
        <v>29</v>
      </c>
      <c r="D38" s="133">
        <v>0.13020833333333334</v>
      </c>
      <c r="E38" s="129" t="s">
        <v>80</v>
      </c>
      <c r="F38" s="129">
        <v>280000</v>
      </c>
      <c r="G38" s="129">
        <f t="shared" si="1"/>
        <v>36458.333333333336</v>
      </c>
      <c r="H38" s="1"/>
    </row>
    <row r="39" spans="1:8" x14ac:dyDescent="0.25">
      <c r="A39" s="7"/>
      <c r="B39" s="131" t="s">
        <v>88</v>
      </c>
      <c r="C39" s="16" t="s">
        <v>29</v>
      </c>
      <c r="D39" s="133">
        <v>0.26041666666666669</v>
      </c>
      <c r="E39" s="129" t="s">
        <v>89</v>
      </c>
      <c r="F39" s="129">
        <v>280000</v>
      </c>
      <c r="G39" s="129">
        <f t="shared" si="1"/>
        <v>72916.666666666672</v>
      </c>
      <c r="H39" s="1"/>
    </row>
    <row r="40" spans="1:8" x14ac:dyDescent="0.25">
      <c r="A40" s="7"/>
      <c r="B40" s="131" t="s">
        <v>111</v>
      </c>
      <c r="C40" s="16" t="s">
        <v>29</v>
      </c>
      <c r="D40" s="133">
        <v>0.26041666666666669</v>
      </c>
      <c r="E40" s="129" t="s">
        <v>90</v>
      </c>
      <c r="F40" s="129">
        <v>280000</v>
      </c>
      <c r="G40" s="129">
        <f t="shared" si="1"/>
        <v>72916.666666666672</v>
      </c>
      <c r="H40" s="1"/>
    </row>
    <row r="41" spans="1:8" x14ac:dyDescent="0.25">
      <c r="A41" s="7"/>
      <c r="B41" s="131" t="s">
        <v>91</v>
      </c>
      <c r="C41" s="16" t="s">
        <v>29</v>
      </c>
      <c r="D41" s="133">
        <v>0.26041666666666669</v>
      </c>
      <c r="E41" s="129" t="s">
        <v>85</v>
      </c>
      <c r="F41" s="129">
        <v>280000</v>
      </c>
      <c r="G41" s="129">
        <f t="shared" si="1"/>
        <v>72916.666666666672</v>
      </c>
      <c r="H41" s="1"/>
    </row>
    <row r="42" spans="1:8" x14ac:dyDescent="0.25">
      <c r="A42" s="3"/>
      <c r="B42" s="12" t="s">
        <v>30</v>
      </c>
      <c r="C42" s="13"/>
      <c r="D42" s="13"/>
      <c r="E42" s="13"/>
      <c r="F42" s="17"/>
      <c r="G42" s="22">
        <f>SUM(G36:G41)</f>
        <v>364583.33333333337</v>
      </c>
      <c r="H42" s="1"/>
    </row>
    <row r="43" spans="1:8" x14ac:dyDescent="0.25">
      <c r="A43" s="2"/>
      <c r="B43" s="58"/>
      <c r="C43" s="59"/>
      <c r="D43" s="59"/>
      <c r="E43" s="59"/>
      <c r="F43" s="60"/>
      <c r="G43" s="60"/>
      <c r="H43" s="1"/>
    </row>
    <row r="44" spans="1:8" x14ac:dyDescent="0.25">
      <c r="A44" s="3"/>
      <c r="B44" s="47" t="s">
        <v>31</v>
      </c>
      <c r="C44" s="48"/>
      <c r="D44" s="49"/>
      <c r="E44" s="49"/>
      <c r="F44" s="50"/>
      <c r="G44" s="50"/>
      <c r="H44" s="1"/>
    </row>
    <row r="45" spans="1:8" x14ac:dyDescent="0.25">
      <c r="A45" s="3"/>
      <c r="B45" s="130" t="s">
        <v>32</v>
      </c>
      <c r="C45" s="62" t="s">
        <v>33</v>
      </c>
      <c r="D45" s="62" t="s">
        <v>34</v>
      </c>
      <c r="E45" s="62" t="s">
        <v>21</v>
      </c>
      <c r="F45" s="62" t="s">
        <v>22</v>
      </c>
      <c r="G45" s="62" t="s">
        <v>23</v>
      </c>
      <c r="H45" s="1"/>
    </row>
    <row r="46" spans="1:8" x14ac:dyDescent="0.25">
      <c r="A46" s="7"/>
      <c r="B46" s="134" t="s">
        <v>112</v>
      </c>
      <c r="C46" s="129" t="s">
        <v>92</v>
      </c>
      <c r="D46" s="129">
        <v>100</v>
      </c>
      <c r="E46" s="129" t="s">
        <v>93</v>
      </c>
      <c r="F46" s="129">
        <v>6250</v>
      </c>
      <c r="G46" s="129">
        <f>+F46*D46</f>
        <v>625000</v>
      </c>
      <c r="H46" s="1"/>
    </row>
    <row r="47" spans="1:8" x14ac:dyDescent="0.25">
      <c r="A47" s="7"/>
      <c r="B47" s="131" t="s">
        <v>63</v>
      </c>
      <c r="C47" s="129"/>
      <c r="D47" s="129"/>
      <c r="E47" s="129"/>
      <c r="F47" s="129"/>
      <c r="G47" s="129">
        <f>+F47*D47</f>
        <v>0</v>
      </c>
      <c r="H47" s="1"/>
    </row>
    <row r="48" spans="1:8" x14ac:dyDescent="0.25">
      <c r="A48" s="7"/>
      <c r="B48" s="131" t="s">
        <v>94</v>
      </c>
      <c r="C48" s="129" t="s">
        <v>92</v>
      </c>
      <c r="D48" s="129">
        <v>300</v>
      </c>
      <c r="E48" s="129" t="s">
        <v>93</v>
      </c>
      <c r="F48" s="129">
        <v>1077</v>
      </c>
      <c r="G48" s="129">
        <f>+F48*D48</f>
        <v>323100</v>
      </c>
      <c r="H48" s="1"/>
    </row>
    <row r="49" spans="1:8" x14ac:dyDescent="0.25">
      <c r="A49" s="7"/>
      <c r="B49" s="134" t="s">
        <v>95</v>
      </c>
      <c r="C49" s="129"/>
      <c r="D49" s="129"/>
      <c r="E49" s="129"/>
      <c r="F49" s="129"/>
      <c r="G49" s="129">
        <f>+F49*D49</f>
        <v>0</v>
      </c>
      <c r="H49" s="1"/>
    </row>
    <row r="50" spans="1:8" x14ac:dyDescent="0.25">
      <c r="A50" s="7"/>
      <c r="B50" s="131" t="s">
        <v>96</v>
      </c>
      <c r="C50" s="129" t="s">
        <v>92</v>
      </c>
      <c r="D50" s="129">
        <v>2</v>
      </c>
      <c r="E50" s="129" t="s">
        <v>97</v>
      </c>
      <c r="F50" s="129">
        <v>5026</v>
      </c>
      <c r="G50" s="129">
        <f>+D50*F50</f>
        <v>10052</v>
      </c>
      <c r="H50" s="1"/>
    </row>
    <row r="51" spans="1:8" x14ac:dyDescent="0.25">
      <c r="A51" s="7"/>
      <c r="B51" s="131" t="s">
        <v>115</v>
      </c>
      <c r="C51" s="129" t="s">
        <v>92</v>
      </c>
      <c r="D51" s="129">
        <v>1.5</v>
      </c>
      <c r="E51" s="129" t="s">
        <v>97</v>
      </c>
      <c r="F51" s="129">
        <v>16630</v>
      </c>
      <c r="G51" s="129">
        <f>+D51*F51</f>
        <v>24945</v>
      </c>
      <c r="H51" s="1"/>
    </row>
    <row r="52" spans="1:8" x14ac:dyDescent="0.25">
      <c r="A52" s="7"/>
      <c r="B52" s="134" t="s">
        <v>98</v>
      </c>
      <c r="C52" s="129"/>
      <c r="D52" s="129"/>
      <c r="E52" s="129"/>
      <c r="F52" s="129"/>
      <c r="G52" s="129">
        <f>+D52*F52</f>
        <v>0</v>
      </c>
      <c r="H52" s="1"/>
    </row>
    <row r="53" spans="1:8" x14ac:dyDescent="0.25">
      <c r="A53" s="7"/>
      <c r="B53" s="131" t="s">
        <v>99</v>
      </c>
      <c r="C53" s="129" t="s">
        <v>92</v>
      </c>
      <c r="D53" s="129">
        <v>2</v>
      </c>
      <c r="E53" s="129" t="s">
        <v>93</v>
      </c>
      <c r="F53" s="129">
        <v>21900</v>
      </c>
      <c r="G53" s="129">
        <f>+D53*F53</f>
        <v>43800</v>
      </c>
      <c r="H53" s="1"/>
    </row>
    <row r="54" spans="1:8" x14ac:dyDescent="0.25">
      <c r="A54" s="7"/>
      <c r="B54" s="131" t="s">
        <v>100</v>
      </c>
      <c r="C54" s="129" t="s">
        <v>74</v>
      </c>
      <c r="D54" s="129">
        <v>2</v>
      </c>
      <c r="E54" s="129" t="s">
        <v>89</v>
      </c>
      <c r="F54" s="129">
        <v>45990</v>
      </c>
      <c r="G54" s="129">
        <f>+D54*F54</f>
        <v>91980</v>
      </c>
      <c r="H54" s="1"/>
    </row>
    <row r="55" spans="1:8" x14ac:dyDescent="0.25">
      <c r="A55" s="7"/>
      <c r="B55" s="131" t="s">
        <v>109</v>
      </c>
      <c r="C55" s="129" t="s">
        <v>74</v>
      </c>
      <c r="D55" s="129">
        <v>1</v>
      </c>
      <c r="E55" s="129" t="s">
        <v>89</v>
      </c>
      <c r="F55" s="129">
        <v>45000</v>
      </c>
      <c r="G55" s="129">
        <f t="shared" ref="G55:G61" si="2">+F55*D55</f>
        <v>45000</v>
      </c>
      <c r="H55" s="1"/>
    </row>
    <row r="56" spans="1:8" x14ac:dyDescent="0.25">
      <c r="A56" s="7"/>
      <c r="B56" s="134" t="s">
        <v>101</v>
      </c>
      <c r="C56" s="129"/>
      <c r="D56" s="129"/>
      <c r="E56" s="129"/>
      <c r="F56" s="129"/>
      <c r="G56" s="129">
        <f t="shared" si="2"/>
        <v>0</v>
      </c>
      <c r="H56" s="1"/>
    </row>
    <row r="57" spans="1:8" x14ac:dyDescent="0.25">
      <c r="A57" s="7"/>
      <c r="B57" s="131" t="s">
        <v>102</v>
      </c>
      <c r="C57" s="129" t="s">
        <v>74</v>
      </c>
      <c r="D57" s="129">
        <v>1</v>
      </c>
      <c r="E57" s="129" t="s">
        <v>93</v>
      </c>
      <c r="F57" s="129">
        <v>14600</v>
      </c>
      <c r="G57" s="129">
        <f>+D57*F57</f>
        <v>14600</v>
      </c>
      <c r="H57" s="1"/>
    </row>
    <row r="58" spans="1:8" x14ac:dyDescent="0.25">
      <c r="A58" s="7"/>
      <c r="B58" s="131" t="s">
        <v>110</v>
      </c>
      <c r="C58" s="129" t="s">
        <v>74</v>
      </c>
      <c r="D58" s="135">
        <v>0.3</v>
      </c>
      <c r="E58" s="129" t="s">
        <v>83</v>
      </c>
      <c r="F58" s="129">
        <v>33140</v>
      </c>
      <c r="G58" s="129">
        <f>+D58*F58</f>
        <v>9942</v>
      </c>
      <c r="H58" s="1"/>
    </row>
    <row r="59" spans="1:8" x14ac:dyDescent="0.25">
      <c r="A59" s="7"/>
      <c r="B59" s="134" t="s">
        <v>57</v>
      </c>
      <c r="C59" s="129"/>
      <c r="D59" s="129"/>
      <c r="E59" s="129"/>
      <c r="F59" s="129"/>
      <c r="G59" s="129">
        <f t="shared" si="2"/>
        <v>0</v>
      </c>
      <c r="H59" s="1"/>
    </row>
    <row r="60" spans="1:8" x14ac:dyDescent="0.25">
      <c r="A60" s="7"/>
      <c r="B60" s="131" t="s">
        <v>103</v>
      </c>
      <c r="C60" s="129" t="s">
        <v>74</v>
      </c>
      <c r="D60" s="129">
        <v>1</v>
      </c>
      <c r="E60" s="129" t="s">
        <v>83</v>
      </c>
      <c r="F60" s="129">
        <v>10598</v>
      </c>
      <c r="G60" s="129">
        <f t="shared" si="2"/>
        <v>10598</v>
      </c>
      <c r="H60" s="1"/>
    </row>
    <row r="61" spans="1:8" x14ac:dyDescent="0.25">
      <c r="A61" s="7"/>
      <c r="B61" s="131" t="s">
        <v>104</v>
      </c>
      <c r="C61" s="129" t="s">
        <v>105</v>
      </c>
      <c r="D61" s="129">
        <v>1</v>
      </c>
      <c r="E61" s="129" t="s">
        <v>35</v>
      </c>
      <c r="F61" s="129">
        <v>2500</v>
      </c>
      <c r="G61" s="129">
        <f t="shared" si="2"/>
        <v>2500</v>
      </c>
      <c r="H61" s="1"/>
    </row>
    <row r="62" spans="1:8" x14ac:dyDescent="0.25">
      <c r="A62" s="7"/>
      <c r="B62" s="131" t="s">
        <v>106</v>
      </c>
      <c r="C62" s="129" t="s">
        <v>73</v>
      </c>
      <c r="D62" s="129">
        <v>320</v>
      </c>
      <c r="E62" s="129" t="s">
        <v>35</v>
      </c>
      <c r="F62" s="129">
        <v>300</v>
      </c>
      <c r="G62" s="129">
        <f>+D62*F62</f>
        <v>96000</v>
      </c>
      <c r="H62" s="1"/>
    </row>
    <row r="63" spans="1:8" x14ac:dyDescent="0.25">
      <c r="A63" s="3"/>
      <c r="B63" s="63" t="s">
        <v>36</v>
      </c>
      <c r="C63" s="64"/>
      <c r="D63" s="64"/>
      <c r="E63" s="64"/>
      <c r="F63" s="65"/>
      <c r="G63" s="66">
        <f>SUM(G46:G62)</f>
        <v>1297517</v>
      </c>
      <c r="H63" s="1"/>
    </row>
    <row r="64" spans="1:8" x14ac:dyDescent="0.25">
      <c r="A64" s="2"/>
      <c r="B64" s="58"/>
      <c r="C64" s="59"/>
      <c r="D64" s="59"/>
      <c r="E64" s="67"/>
      <c r="F64" s="60"/>
      <c r="G64" s="60"/>
      <c r="H64" s="1"/>
    </row>
    <row r="65" spans="1:8" x14ac:dyDescent="0.25">
      <c r="A65" s="3"/>
      <c r="B65" s="47" t="s">
        <v>37</v>
      </c>
      <c r="C65" s="48"/>
      <c r="D65" s="49"/>
      <c r="E65" s="49"/>
      <c r="F65" s="50"/>
      <c r="G65" s="50"/>
      <c r="H65" s="1"/>
    </row>
    <row r="66" spans="1:8" x14ac:dyDescent="0.25">
      <c r="A66" s="3"/>
      <c r="B66" s="61" t="s">
        <v>38</v>
      </c>
      <c r="C66" s="62" t="s">
        <v>33</v>
      </c>
      <c r="D66" s="62" t="s">
        <v>34</v>
      </c>
      <c r="E66" s="61" t="s">
        <v>21</v>
      </c>
      <c r="F66" s="62" t="s">
        <v>22</v>
      </c>
      <c r="G66" s="61" t="s">
        <v>23</v>
      </c>
      <c r="H66" s="1"/>
    </row>
    <row r="67" spans="1:8" x14ac:dyDescent="0.25">
      <c r="A67" s="7"/>
      <c r="B67" s="20"/>
      <c r="C67" s="23"/>
      <c r="D67" s="24"/>
      <c r="E67" s="8"/>
      <c r="F67" s="25"/>
      <c r="G67" s="24"/>
      <c r="H67" s="1"/>
    </row>
    <row r="68" spans="1:8" ht="25.5" x14ac:dyDescent="0.25">
      <c r="A68" s="7"/>
      <c r="B68" s="26" t="s">
        <v>64</v>
      </c>
      <c r="C68" s="27"/>
      <c r="D68" s="24"/>
      <c r="E68" s="28"/>
      <c r="F68" s="25"/>
      <c r="G68" s="24"/>
      <c r="H68" s="1"/>
    </row>
    <row r="69" spans="1:8" x14ac:dyDescent="0.25">
      <c r="A69" s="3"/>
      <c r="B69" s="68" t="s">
        <v>39</v>
      </c>
      <c r="C69" s="69"/>
      <c r="D69" s="69"/>
      <c r="E69" s="69"/>
      <c r="F69" s="70"/>
      <c r="G69" s="71">
        <f>SUM(G67)</f>
        <v>0</v>
      </c>
      <c r="H69" s="1"/>
    </row>
    <row r="70" spans="1:8" x14ac:dyDescent="0.25">
      <c r="A70" s="2"/>
      <c r="B70" s="72"/>
      <c r="C70" s="72"/>
      <c r="D70" s="72"/>
      <c r="E70" s="72"/>
      <c r="F70" s="73"/>
      <c r="G70" s="73"/>
      <c r="H70" s="1"/>
    </row>
    <row r="71" spans="1:8" x14ac:dyDescent="0.25">
      <c r="A71" s="14"/>
      <c r="B71" s="74" t="s">
        <v>40</v>
      </c>
      <c r="C71" s="75"/>
      <c r="D71" s="75"/>
      <c r="E71" s="75"/>
      <c r="F71" s="75"/>
      <c r="G71" s="76">
        <f>G27+G42+G63+G69</f>
        <v>3187100.3333333335</v>
      </c>
      <c r="H71" s="1"/>
    </row>
    <row r="72" spans="1:8" x14ac:dyDescent="0.25">
      <c r="A72" s="14"/>
      <c r="B72" s="77" t="s">
        <v>41</v>
      </c>
      <c r="C72" s="78"/>
      <c r="D72" s="78"/>
      <c r="E72" s="78"/>
      <c r="F72" s="78"/>
      <c r="G72" s="79">
        <f>G71*0.05</f>
        <v>159355.01666666669</v>
      </c>
      <c r="H72" s="1"/>
    </row>
    <row r="73" spans="1:8" x14ac:dyDescent="0.25">
      <c r="A73" s="14"/>
      <c r="B73" s="80" t="s">
        <v>42</v>
      </c>
      <c r="C73" s="81"/>
      <c r="D73" s="81"/>
      <c r="E73" s="81"/>
      <c r="F73" s="81"/>
      <c r="G73" s="82">
        <f>G72+G71</f>
        <v>3346455.35</v>
      </c>
      <c r="H73" s="140"/>
    </row>
    <row r="74" spans="1:8" x14ac:dyDescent="0.25">
      <c r="A74" s="14"/>
      <c r="B74" s="77" t="s">
        <v>43</v>
      </c>
      <c r="C74" s="78"/>
      <c r="D74" s="78"/>
      <c r="E74" s="78"/>
      <c r="F74" s="78"/>
      <c r="G74" s="79">
        <f>G12</f>
        <v>5000000</v>
      </c>
      <c r="H74" s="1"/>
    </row>
    <row r="75" spans="1:8" x14ac:dyDescent="0.25">
      <c r="A75" s="14"/>
      <c r="B75" s="83" t="s">
        <v>44</v>
      </c>
      <c r="C75" s="84"/>
      <c r="D75" s="84"/>
      <c r="E75" s="84"/>
      <c r="F75" s="84"/>
      <c r="G75" s="85">
        <f>G74-G73</f>
        <v>1653544.65</v>
      </c>
      <c r="H75" s="1"/>
    </row>
    <row r="76" spans="1:8" x14ac:dyDescent="0.25">
      <c r="A76" s="14"/>
      <c r="B76" s="86" t="s">
        <v>66</v>
      </c>
      <c r="C76" s="87"/>
      <c r="D76" s="87"/>
      <c r="E76" s="87"/>
      <c r="F76" s="87"/>
      <c r="G76" s="88"/>
      <c r="H76" s="1"/>
    </row>
    <row r="77" spans="1:8" ht="15.75" thickBot="1" x14ac:dyDescent="0.3">
      <c r="A77" s="14"/>
      <c r="B77" s="89"/>
      <c r="C77" s="87"/>
      <c r="D77" s="87"/>
      <c r="E77" s="87"/>
      <c r="F77" s="87"/>
      <c r="G77" s="88"/>
      <c r="H77" s="1"/>
    </row>
    <row r="78" spans="1:8" x14ac:dyDescent="0.25">
      <c r="A78" s="14"/>
      <c r="B78" s="90" t="s">
        <v>67</v>
      </c>
      <c r="C78" s="91"/>
      <c r="D78" s="91"/>
      <c r="E78" s="91"/>
      <c r="F78" s="92"/>
      <c r="G78" s="88"/>
      <c r="H78" s="1"/>
    </row>
    <row r="79" spans="1:8" x14ac:dyDescent="0.25">
      <c r="A79" s="14"/>
      <c r="B79" s="93" t="s">
        <v>45</v>
      </c>
      <c r="C79" s="94"/>
      <c r="D79" s="94"/>
      <c r="E79" s="94"/>
      <c r="F79" s="95"/>
      <c r="G79" s="88"/>
      <c r="H79" s="1"/>
    </row>
    <row r="80" spans="1:8" x14ac:dyDescent="0.25">
      <c r="A80" s="14"/>
      <c r="B80" s="93" t="s">
        <v>46</v>
      </c>
      <c r="C80" s="94"/>
      <c r="D80" s="94"/>
      <c r="E80" s="94"/>
      <c r="F80" s="95"/>
      <c r="G80" s="88"/>
      <c r="H80" s="1"/>
    </row>
    <row r="81" spans="1:8" x14ac:dyDescent="0.25">
      <c r="A81" s="14"/>
      <c r="B81" s="93" t="s">
        <v>47</v>
      </c>
      <c r="C81" s="94"/>
      <c r="D81" s="94"/>
      <c r="E81" s="94"/>
      <c r="F81" s="95"/>
      <c r="G81" s="88"/>
      <c r="H81" s="1"/>
    </row>
    <row r="82" spans="1:8" x14ac:dyDescent="0.25">
      <c r="A82" s="14"/>
      <c r="B82" s="93" t="s">
        <v>48</v>
      </c>
      <c r="C82" s="94"/>
      <c r="D82" s="94"/>
      <c r="E82" s="94"/>
      <c r="F82" s="95"/>
      <c r="G82" s="88"/>
      <c r="H82" s="1"/>
    </row>
    <row r="83" spans="1:8" x14ac:dyDescent="0.25">
      <c r="A83" s="14"/>
      <c r="B83" s="93" t="s">
        <v>49</v>
      </c>
      <c r="C83" s="94"/>
      <c r="D83" s="94"/>
      <c r="E83" s="94"/>
      <c r="F83" s="95"/>
      <c r="G83" s="88"/>
      <c r="H83" s="1"/>
    </row>
    <row r="84" spans="1:8" ht="15.75" thickBot="1" x14ac:dyDescent="0.3">
      <c r="A84" s="14"/>
      <c r="B84" s="96" t="s">
        <v>50</v>
      </c>
      <c r="C84" s="97"/>
      <c r="D84" s="97"/>
      <c r="E84" s="97"/>
      <c r="F84" s="98"/>
      <c r="G84" s="88"/>
      <c r="H84" s="1"/>
    </row>
    <row r="85" spans="1:8" x14ac:dyDescent="0.25">
      <c r="A85" s="14"/>
      <c r="B85" s="99"/>
      <c r="C85" s="94"/>
      <c r="D85" s="94"/>
      <c r="E85" s="94"/>
      <c r="F85" s="94"/>
      <c r="G85" s="88"/>
      <c r="H85" s="1"/>
    </row>
    <row r="86" spans="1:8" ht="15.75" thickBot="1" x14ac:dyDescent="0.3">
      <c r="A86" s="14"/>
      <c r="B86" s="143" t="s">
        <v>51</v>
      </c>
      <c r="C86" s="144"/>
      <c r="D86" s="100"/>
      <c r="E86" s="101"/>
      <c r="F86" s="101"/>
      <c r="G86" s="88"/>
      <c r="H86" s="1"/>
    </row>
    <row r="87" spans="1:8" x14ac:dyDescent="0.25">
      <c r="A87" s="14"/>
      <c r="B87" s="102" t="s">
        <v>38</v>
      </c>
      <c r="C87" s="103" t="s">
        <v>52</v>
      </c>
      <c r="D87" s="104" t="s">
        <v>53</v>
      </c>
      <c r="E87" s="101"/>
      <c r="F87" s="101"/>
      <c r="G87" s="88"/>
      <c r="H87" s="1"/>
    </row>
    <row r="88" spans="1:8" x14ac:dyDescent="0.25">
      <c r="A88" s="14"/>
      <c r="B88" s="105" t="s">
        <v>54</v>
      </c>
      <c r="C88" s="106">
        <f>+G27</f>
        <v>1525000</v>
      </c>
      <c r="D88" s="107">
        <f>(C88/C94)</f>
        <v>0.45570606522510454</v>
      </c>
      <c r="E88" s="101"/>
      <c r="F88" s="101"/>
      <c r="G88" s="88"/>
      <c r="H88" s="1"/>
    </row>
    <row r="89" spans="1:8" x14ac:dyDescent="0.25">
      <c r="A89" s="14"/>
      <c r="B89" s="105" t="s">
        <v>55</v>
      </c>
      <c r="C89" s="108">
        <f>+G32</f>
        <v>0</v>
      </c>
      <c r="D89" s="107">
        <v>0</v>
      </c>
      <c r="E89" s="101"/>
      <c r="F89" s="101"/>
      <c r="G89" s="88"/>
      <c r="H89" s="1"/>
    </row>
    <row r="90" spans="1:8" x14ac:dyDescent="0.25">
      <c r="A90" s="14"/>
      <c r="B90" s="105" t="s">
        <v>56</v>
      </c>
      <c r="C90" s="106">
        <f>+G42</f>
        <v>364583.33333333337</v>
      </c>
      <c r="D90" s="107">
        <f>(C90/C94)</f>
        <v>0.10894612215081052</v>
      </c>
      <c r="E90" s="101"/>
      <c r="F90" s="101"/>
      <c r="G90" s="88"/>
      <c r="H90" s="1"/>
    </row>
    <row r="91" spans="1:8" x14ac:dyDescent="0.25">
      <c r="A91" s="14"/>
      <c r="B91" s="105" t="s">
        <v>32</v>
      </c>
      <c r="C91" s="106">
        <f>+G63</f>
        <v>1297517</v>
      </c>
      <c r="D91" s="107">
        <f>(C91/C94)</f>
        <v>0.38772876500503733</v>
      </c>
      <c r="E91" s="101"/>
      <c r="F91" s="101"/>
      <c r="G91" s="88"/>
      <c r="H91" s="1"/>
    </row>
    <row r="92" spans="1:8" x14ac:dyDescent="0.25">
      <c r="A92" s="14"/>
      <c r="B92" s="105" t="s">
        <v>57</v>
      </c>
      <c r="C92" s="109">
        <f>+G69</f>
        <v>0</v>
      </c>
      <c r="D92" s="107">
        <f>(C92/C94)</f>
        <v>0</v>
      </c>
      <c r="E92" s="110"/>
      <c r="F92" s="110"/>
      <c r="G92" s="88"/>
      <c r="H92" s="1"/>
    </row>
    <row r="93" spans="1:8" x14ac:dyDescent="0.25">
      <c r="A93" s="14"/>
      <c r="B93" s="105" t="s">
        <v>58</v>
      </c>
      <c r="C93" s="109">
        <f>+G72</f>
        <v>159355.01666666669</v>
      </c>
      <c r="D93" s="107">
        <f>(C93/C94)</f>
        <v>4.7619047619047623E-2</v>
      </c>
      <c r="E93" s="110"/>
      <c r="F93" s="110"/>
      <c r="G93" s="88"/>
      <c r="H93" s="1"/>
    </row>
    <row r="94" spans="1:8" ht="15.75" thickBot="1" x14ac:dyDescent="0.3">
      <c r="A94" s="14"/>
      <c r="B94" s="111" t="s">
        <v>59</v>
      </c>
      <c r="C94" s="112">
        <f>SUM(C88:C93)</f>
        <v>3346455.35</v>
      </c>
      <c r="D94" s="113">
        <f>SUM(D88:D93)</f>
        <v>1</v>
      </c>
      <c r="E94" s="110"/>
      <c r="F94" s="110"/>
      <c r="G94" s="88"/>
      <c r="H94" s="1"/>
    </row>
    <row r="95" spans="1:8" x14ac:dyDescent="0.25">
      <c r="A95" s="14"/>
      <c r="B95" s="89"/>
      <c r="C95" s="87"/>
      <c r="D95" s="87"/>
      <c r="E95" s="87"/>
      <c r="F95" s="87"/>
      <c r="G95" s="88"/>
      <c r="H95" s="1"/>
    </row>
    <row r="96" spans="1:8" x14ac:dyDescent="0.25">
      <c r="A96" s="14"/>
      <c r="B96" s="114"/>
      <c r="C96" s="87"/>
      <c r="D96" s="87"/>
      <c r="E96" s="87"/>
      <c r="F96" s="87"/>
      <c r="G96" s="88"/>
      <c r="H96" s="1"/>
    </row>
    <row r="97" spans="1:8" ht="15.75" thickBot="1" x14ac:dyDescent="0.3">
      <c r="A97" s="115"/>
      <c r="B97" s="116"/>
      <c r="C97" s="117" t="s">
        <v>60</v>
      </c>
      <c r="D97" s="118"/>
      <c r="E97" s="119"/>
      <c r="F97" s="120"/>
      <c r="G97" s="88"/>
      <c r="H97" s="1"/>
    </row>
    <row r="98" spans="1:8" x14ac:dyDescent="0.25">
      <c r="A98" s="14"/>
      <c r="B98" s="121" t="s">
        <v>107</v>
      </c>
      <c r="C98" s="122">
        <v>4000</v>
      </c>
      <c r="D98" s="122">
        <v>5000</v>
      </c>
      <c r="E98" s="123">
        <v>6000</v>
      </c>
      <c r="F98" s="124"/>
      <c r="G98" s="125"/>
      <c r="H98" s="1"/>
    </row>
    <row r="99" spans="1:8" ht="15.75" thickBot="1" x14ac:dyDescent="0.3">
      <c r="A99" s="14"/>
      <c r="B99" s="111" t="s">
        <v>108</v>
      </c>
      <c r="C99" s="136">
        <f>(G73/C98)</f>
        <v>836.61383750000005</v>
      </c>
      <c r="D99" s="136">
        <f>(G73/D98)</f>
        <v>669.29106999999999</v>
      </c>
      <c r="E99" s="137">
        <f>(G73/E98)</f>
        <v>557.74255833333336</v>
      </c>
      <c r="F99" s="124"/>
      <c r="G99" s="125"/>
      <c r="H99" s="1"/>
    </row>
    <row r="100" spans="1:8" x14ac:dyDescent="0.25">
      <c r="A100" s="14"/>
      <c r="B100" s="126" t="s">
        <v>61</v>
      </c>
      <c r="C100" s="94"/>
      <c r="D100" s="94"/>
      <c r="E100" s="94"/>
      <c r="F100" s="94"/>
      <c r="G100" s="94"/>
      <c r="H100" s="1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CAE36E-352C-4282-B381-D35F85867649}"/>
</file>

<file path=customXml/itemProps2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1C686-E065-4E69-8D96-6E91B40CFFF4}">
  <ds:schemaRefs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bea4a5c6-dd9c-492d-ab53-e1e14423e944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10b82782-c0f5-416e-ae65-72e3340045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2022-12-21T15:05:54Z</cp:lastPrinted>
  <dcterms:created xsi:type="dcterms:W3CDTF">2020-11-27T12:49:26Z</dcterms:created>
  <dcterms:modified xsi:type="dcterms:W3CDTF">2023-03-30T19:26:50Z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