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<sst xmlns="http://schemas.openxmlformats.org/spreadsheetml/2006/main" count="146" uniqueCount="109">
  <si>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</si>
  <si>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AVENA GRANO</t>
  </si>
  <si>
    <t>RENDIMIENTO (qqm/Há.)</t>
  </si>
  <si>
    <t>VARIEDAD</t>
  </si>
  <si>
    <t xml:space="preserve">URANO - INIA </t>
  </si>
  <si>
    <t>FECHA ESTIMADA  PRECIO VENTA</t>
  </si>
  <si>
    <t xml:space="preserve">FEBRERO 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</si>
  <si>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</si>
  <si>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</si>
  <si>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</si>
  <si>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</si>
  <si>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</si>
  <si>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</si>
  <si>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</si>
  <si>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</si>
  <si>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</si>
  <si>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</si>
  <si>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</si>
  <si>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FEBRERO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</si>
  <si>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</si>
  <si>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</si>
  <si>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</si>
  <si>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</si>
  <si>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</si>
  <si>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</si>
  <si>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</si>
  <si>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</si>
  <si>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</si>
  <si>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</si>
  <si>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</si>
  <si>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REGUEROS</t>
  </si>
  <si>
    <t>JH</t>
  </si>
  <si>
    <t>AGO-SEPT</t>
  </si>
  <si>
    <t>DESINFECCION SEMILLAS</t>
  </si>
  <si>
    <t>RIEGOS</t>
  </si>
  <si>
    <t>OCT-ENE</t>
  </si>
  <si>
    <t>Subtotal Jornadas Hombre</t>
  </si>
  <si>
    <t>JORNADAS ANIMAL</t>
  </si>
  <si>
    <t>N° Jornadas</t>
  </si>
  <si>
    <t>N/A</t>
  </si>
  <si>
    <t>Subtotal Jornadas Animal</t>
  </si>
  <si>
    <t>MAQUINARIA</t>
  </si>
  <si>
    <t>ROTURA</t>
  </si>
  <si>
    <t>JULIO</t>
  </si>
  <si>
    <t xml:space="preserve">RASTRAJES (2) </t>
  </si>
  <si>
    <t>JUL-SEPT</t>
  </si>
  <si>
    <t>SIEMBRA Y FERTILIZACIÓN</t>
  </si>
  <si>
    <t>APLICACIÓN NITROGENO</t>
  </si>
  <si>
    <t>OCTUBRE</t>
  </si>
  <si>
    <t>APLICACIÓN HERBICIDA</t>
  </si>
  <si>
    <t>COSECHA AUTOMOTRIZ</t>
  </si>
  <si>
    <t>ENE-FEB</t>
  </si>
  <si>
    <t>Subtotal Costo Maquinaria</t>
  </si>
  <si>
    <t>INSUMOS</t>
  </si>
  <si>
    <t>Insumos</t>
  </si>
  <si>
    <t>Unidad (Kg/l/u)</t>
  </si>
  <si>
    <t>Cantidad (Kg/l/u)/HA</t>
  </si>
  <si>
    <t>SEMILLA</t>
  </si>
  <si>
    <t>kg-</t>
  </si>
  <si>
    <t>AGOSTO</t>
  </si>
  <si>
    <t>FERTILIZANTES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</si>
  <si>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</si>
  <si>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UREA GRANULADA</t>
  </si>
  <si>
    <t>Kg</t>
  </si>
  <si>
    <t>SEPT-OCT</t>
  </si>
  <si>
    <t>MEZCLA NPK ( 17-20-20)</t>
  </si>
  <si>
    <t>kg</t>
  </si>
  <si>
    <t>HERBICIDAS</t>
  </si>
  <si>
    <t>MCPA</t>
  </si>
  <si>
    <t>Lt.</t>
  </si>
  <si>
    <t xml:space="preserve">SEPTIEMBRE </t>
  </si>
  <si>
    <t>TORDON 101</t>
  </si>
  <si>
    <t>FUNGUICIDA</t>
  </si>
  <si>
    <t>RAXIL 060fs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</si>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</sst>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3" fontId="2" fillId="2" borderId="10" xfId="0" applyNumberFormat="1" applyFont="1" applyFill="1" applyBorder="1" applyAlignment="1">
      <alignment horizontal="center"/>
    </xf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89" zoomScaleNormal="89" workbookViewId="0">
      <selection activeCell="U12" sqref="U12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1</v>
      </c>
      <c r="D9" s="9"/>
      <c r="E9" s="98" t="s">
        <v>2</v>
      </c>
      <c r="F9" s="99"/>
      <c r="G9" s="92">
        <v>55</v>
      </c>
    </row>
    <row r="10" spans="1:7" ht="17.25" customHeight="1" x14ac:dyDescent="0.25">
      <c r="A10" s="7"/>
      <c r="B10" s="3" t="s">
        <v>3</v>
      </c>
      <c r="C10" s="4" t="s">
        <v>4</v>
      </c>
      <c r="D10" s="10"/>
      <c r="E10" s="96" t="s">
        <v>5</v>
      </c>
      <c r="F10" s="97"/>
      <c r="G10" s="5" t="s">
        <v>6</v>
      </c>
    </row>
    <row r="11" spans="1:7" ht="14.25" customHeight="1" x14ac:dyDescent="0.25">
      <c r="A11" s="7"/>
      <c r="B11" s="3" t="s">
        <v>7</v>
      </c>
      <c r="C11" s="5" t="s">
        <v>8</v>
      </c>
      <c r="D11" s="10"/>
      <c r="E11" s="96" t="s">
        <v>9</v>
      </c>
      <c r="F11" s="97"/>
      <c r="G11" s="91">
        <v>30000</v>
      </c>
    </row>
    <row r="12" spans="1:7" ht="15" customHeight="1" x14ac:dyDescent="0.25">
      <c r="A12" s="7"/>
      <c r="B12" s="3" t="s">
        <v>10</v>
      </c>
      <c r="C12" s="6" t="s">
        <v>11</v>
      </c>
      <c r="D12" s="10"/>
      <c r="E12" s="72" t="s">
        <v>12</v>
      </c>
      <c r="F12" s="79"/>
      <c r="G12" s="84">
        <f>(G9*G11)</f>
        <v>1650000</v>
      </c>
    </row>
    <row r="13" spans="1:7" ht="13.5" customHeight="1" x14ac:dyDescent="0.25">
      <c r="A13" s="7"/>
      <c r="B13" s="3" t="s">
        <v>13</v>
      </c>
      <c r="C13" s="6" t="s">
        <v>106</v>
      </c>
      <c r="D13" s="10"/>
      <c r="E13" s="96" t="s">
        <v>14</v>
      </c>
      <c r="F13" s="97"/>
      <c r="G13" s="5" t="s">
        <v>15</v>
      </c>
    </row>
    <row r="14" spans="1:7" ht="27.75" customHeight="1" x14ac:dyDescent="0.25">
      <c r="A14" s="7"/>
      <c r="B14" s="3" t="s">
        <v>16</v>
      </c>
      <c r="C14" s="6" t="s">
        <v>107</v>
      </c>
      <c r="D14" s="10"/>
      <c r="E14" s="96" t="s">
        <v>17</v>
      </c>
      <c r="F14" s="97"/>
      <c r="G14" s="5" t="s">
        <v>18</v>
      </c>
    </row>
    <row r="15" spans="1:7" ht="17.25" customHeight="1" x14ac:dyDescent="0.25">
      <c r="A15" s="7"/>
      <c r="B15" s="3" t="s">
        <v>19</v>
      </c>
      <c r="C15" s="5" t="s">
        <v>108</v>
      </c>
      <c r="D15" s="10"/>
      <c r="E15" s="100" t="s">
        <v>20</v>
      </c>
      <c r="F15" s="101"/>
      <c r="G15" s="6" t="s">
        <v>21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2" t="s">
        <v>22</v>
      </c>
      <c r="C17" s="103"/>
      <c r="D17" s="103"/>
      <c r="E17" s="103"/>
      <c r="F17" s="103"/>
      <c r="G17" s="103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23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.75" customHeight="1" x14ac:dyDescent="0.25">
      <c r="A21" s="7"/>
      <c r="B21" s="88" t="s">
        <v>30</v>
      </c>
      <c r="C21" s="82" t="s">
        <v>31</v>
      </c>
      <c r="D21" s="83">
        <v>1</v>
      </c>
      <c r="E21" s="82" t="s">
        <v>32</v>
      </c>
      <c r="F21" s="84">
        <v>35000</v>
      </c>
      <c r="G21" s="84">
        <f>(D21*F21)</f>
        <v>35000</v>
      </c>
    </row>
    <row r="22" spans="1:7" ht="12.75" customHeight="1" x14ac:dyDescent="0.25">
      <c r="A22" s="7"/>
      <c r="B22" s="88" t="s">
        <v>33</v>
      </c>
      <c r="C22" s="82" t="s">
        <v>31</v>
      </c>
      <c r="D22" s="83">
        <v>0.2</v>
      </c>
      <c r="E22" s="82" t="s">
        <v>32</v>
      </c>
      <c r="F22" s="84">
        <v>35000</v>
      </c>
      <c r="G22" s="84">
        <f>(D22*F22)</f>
        <v>7000</v>
      </c>
    </row>
    <row r="23" spans="1:7" ht="12.75" customHeight="1" x14ac:dyDescent="0.25">
      <c r="A23" s="7"/>
      <c r="B23" s="88" t="s">
        <v>34</v>
      </c>
      <c r="C23" s="82" t="s">
        <v>31</v>
      </c>
      <c r="D23" s="83">
        <v>2</v>
      </c>
      <c r="E23" s="82" t="s">
        <v>35</v>
      </c>
      <c r="F23" s="84">
        <v>35000</v>
      </c>
      <c r="G23" s="84">
        <f>D23*F23</f>
        <v>70000</v>
      </c>
    </row>
    <row r="24" spans="1:7" ht="12.75" customHeight="1" x14ac:dyDescent="0.25">
      <c r="A24" s="7"/>
      <c r="B24" s="81" t="s">
        <v>36</v>
      </c>
      <c r="C24" s="68"/>
      <c r="D24" s="68"/>
      <c r="E24" s="68"/>
      <c r="F24" s="69"/>
      <c r="G24" s="85">
        <f>SUM(G21:G23)</f>
        <v>112000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37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24</v>
      </c>
      <c r="C27" s="63" t="s">
        <v>25</v>
      </c>
      <c r="D27" s="63" t="s">
        <v>38</v>
      </c>
      <c r="E27" s="61" t="s">
        <v>27</v>
      </c>
      <c r="F27" s="63" t="s">
        <v>28</v>
      </c>
      <c r="G27" s="61" t="s">
        <v>29</v>
      </c>
    </row>
    <row r="28" spans="1:7" ht="12" customHeight="1" x14ac:dyDescent="0.25">
      <c r="A28" s="7"/>
      <c r="B28" s="86" t="s">
        <v>39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40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41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24</v>
      </c>
      <c r="C32" s="61" t="s">
        <v>25</v>
      </c>
      <c r="D32" s="61" t="s">
        <v>26</v>
      </c>
      <c r="E32" s="61" t="s">
        <v>27</v>
      </c>
      <c r="F32" s="63" t="s">
        <v>28</v>
      </c>
      <c r="G32" s="61" t="s">
        <v>29</v>
      </c>
    </row>
    <row r="33" spans="1:11" ht="12.75" customHeight="1" x14ac:dyDescent="0.25">
      <c r="A33" s="7"/>
      <c r="B33" s="80" t="s">
        <v>42</v>
      </c>
      <c r="C33" s="82" t="s">
        <v>105</v>
      </c>
      <c r="D33" s="83">
        <v>1</v>
      </c>
      <c r="E33" s="82" t="s">
        <v>43</v>
      </c>
      <c r="F33" s="84">
        <v>75000</v>
      </c>
      <c r="G33" s="84">
        <f t="shared" ref="G33:G38" si="0">(D33*F33)</f>
        <v>75000</v>
      </c>
    </row>
    <row r="34" spans="1:11" ht="12.75" customHeight="1" x14ac:dyDescent="0.25">
      <c r="A34" s="7"/>
      <c r="B34" s="80" t="s">
        <v>44</v>
      </c>
      <c r="C34" s="82" t="s">
        <v>105</v>
      </c>
      <c r="D34" s="83">
        <v>2</v>
      </c>
      <c r="E34" s="82" t="s">
        <v>45</v>
      </c>
      <c r="F34" s="84">
        <v>55000</v>
      </c>
      <c r="G34" s="84">
        <f t="shared" si="0"/>
        <v>110000</v>
      </c>
    </row>
    <row r="35" spans="1:11" ht="12.75" customHeight="1" x14ac:dyDescent="0.25">
      <c r="A35" s="7"/>
      <c r="B35" s="80" t="s">
        <v>46</v>
      </c>
      <c r="C35" s="82" t="s">
        <v>105</v>
      </c>
      <c r="D35" s="83">
        <v>1</v>
      </c>
      <c r="E35" s="82" t="s">
        <v>32</v>
      </c>
      <c r="F35" s="84">
        <v>45000</v>
      </c>
      <c r="G35" s="84">
        <f t="shared" si="0"/>
        <v>45000</v>
      </c>
    </row>
    <row r="36" spans="1:11" ht="12.75" customHeight="1" x14ac:dyDescent="0.25">
      <c r="A36" s="7"/>
      <c r="B36" s="80" t="s">
        <v>47</v>
      </c>
      <c r="C36" s="82" t="s">
        <v>105</v>
      </c>
      <c r="D36" s="83">
        <v>1</v>
      </c>
      <c r="E36" s="82" t="s">
        <v>48</v>
      </c>
      <c r="F36" s="84">
        <v>25000</v>
      </c>
      <c r="G36" s="84">
        <f t="shared" si="0"/>
        <v>25000</v>
      </c>
    </row>
    <row r="37" spans="1:11" ht="12.75" customHeight="1" x14ac:dyDescent="0.25">
      <c r="A37" s="7"/>
      <c r="B37" s="80" t="s">
        <v>49</v>
      </c>
      <c r="C37" s="82" t="s">
        <v>105</v>
      </c>
      <c r="D37" s="83">
        <v>1</v>
      </c>
      <c r="E37" s="82" t="s">
        <v>48</v>
      </c>
      <c r="F37" s="84">
        <v>25000</v>
      </c>
      <c r="G37" s="84">
        <f t="shared" si="0"/>
        <v>25000</v>
      </c>
    </row>
    <row r="38" spans="1:11" ht="14.25" customHeight="1" x14ac:dyDescent="0.25">
      <c r="A38" s="7"/>
      <c r="B38" s="80" t="s">
        <v>50</v>
      </c>
      <c r="C38" s="82" t="s">
        <v>105</v>
      </c>
      <c r="D38" s="83">
        <v>1</v>
      </c>
      <c r="E38" s="82" t="s">
        <v>51</v>
      </c>
      <c r="F38" s="84">
        <v>75000</v>
      </c>
      <c r="G38" s="84">
        <f t="shared" si="0"/>
        <v>75000</v>
      </c>
    </row>
    <row r="39" spans="1:11" ht="12.75" customHeight="1" x14ac:dyDescent="0.25">
      <c r="A39" s="7"/>
      <c r="B39" s="81" t="s">
        <v>52</v>
      </c>
      <c r="C39" s="68"/>
      <c r="D39" s="68"/>
      <c r="E39" s="68"/>
      <c r="F39" s="69"/>
      <c r="G39" s="85">
        <f>SUM(G33:G38)</f>
        <v>355000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53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54</v>
      </c>
      <c r="C42" s="63" t="s">
        <v>55</v>
      </c>
      <c r="D42" s="63" t="s">
        <v>56</v>
      </c>
      <c r="E42" s="63" t="s">
        <v>27</v>
      </c>
      <c r="F42" s="63" t="s">
        <v>28</v>
      </c>
      <c r="G42" s="63" t="s">
        <v>29</v>
      </c>
      <c r="K42" s="2"/>
    </row>
    <row r="43" spans="1:11" ht="12.75" customHeight="1" x14ac:dyDescent="0.25">
      <c r="A43" s="7"/>
      <c r="B43" s="71" t="s">
        <v>57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57</v>
      </c>
      <c r="C44" s="75" t="s">
        <v>58</v>
      </c>
      <c r="D44" s="76">
        <v>150</v>
      </c>
      <c r="E44" s="75" t="s">
        <v>59</v>
      </c>
      <c r="F44" s="77">
        <v>870</v>
      </c>
      <c r="G44" s="77">
        <f>(D44*F44)</f>
        <v>130500</v>
      </c>
    </row>
    <row r="45" spans="1:11" ht="12.75" customHeight="1" x14ac:dyDescent="0.25">
      <c r="A45" s="7"/>
      <c r="B45" s="73" t="s">
        <v>60</v>
      </c>
      <c r="C45" s="78"/>
      <c r="D45" s="79"/>
      <c r="E45" s="78"/>
      <c r="F45" s="77" t="s">
        <v>61</v>
      </c>
      <c r="G45" s="77"/>
    </row>
    <row r="46" spans="1:11" ht="12.75" customHeight="1" x14ac:dyDescent="0.25">
      <c r="A46" s="7"/>
      <c r="B46" s="72" t="s">
        <v>62</v>
      </c>
      <c r="C46" s="75" t="s">
        <v>63</v>
      </c>
      <c r="D46" s="76">
        <v>150</v>
      </c>
      <c r="E46" s="75" t="s">
        <v>64</v>
      </c>
      <c r="F46" s="77">
        <v>1000</v>
      </c>
      <c r="G46" s="77">
        <f>(D46*F46)</f>
        <v>150000</v>
      </c>
    </row>
    <row r="47" spans="1:11" ht="12.75" customHeight="1" x14ac:dyDescent="0.25">
      <c r="A47" s="7"/>
      <c r="B47" s="72" t="s">
        <v>65</v>
      </c>
      <c r="C47" s="75" t="s">
        <v>66</v>
      </c>
      <c r="D47" s="76">
        <v>300</v>
      </c>
      <c r="E47" s="75" t="s">
        <v>59</v>
      </c>
      <c r="F47" s="77">
        <v>1440</v>
      </c>
      <c r="G47" s="77">
        <f>(D47*F47)</f>
        <v>432000</v>
      </c>
    </row>
    <row r="48" spans="1:11" ht="12.75" customHeight="1" x14ac:dyDescent="0.25">
      <c r="A48" s="7"/>
      <c r="B48" s="73" t="s">
        <v>67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68</v>
      </c>
      <c r="C49" s="75" t="s">
        <v>69</v>
      </c>
      <c r="D49" s="76">
        <v>1</v>
      </c>
      <c r="E49" s="75" t="s">
        <v>70</v>
      </c>
      <c r="F49" s="77">
        <v>24700</v>
      </c>
      <c r="G49" s="77">
        <f>(D49*F49)</f>
        <v>24700</v>
      </c>
    </row>
    <row r="50" spans="1:7" ht="12.75" customHeight="1" x14ac:dyDescent="0.25">
      <c r="A50" s="7"/>
      <c r="B50" s="72" t="s">
        <v>71</v>
      </c>
      <c r="C50" s="75" t="s">
        <v>69</v>
      </c>
      <c r="D50" s="76">
        <v>0.2</v>
      </c>
      <c r="E50" s="75" t="s">
        <v>70</v>
      </c>
      <c r="F50" s="77">
        <v>29500</v>
      </c>
      <c r="G50" s="77">
        <f>(D50*F50)</f>
        <v>5900</v>
      </c>
    </row>
    <row r="51" spans="1:7" ht="12.75" customHeight="1" x14ac:dyDescent="0.25">
      <c r="A51" s="7"/>
      <c r="B51" s="73" t="s">
        <v>72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73</v>
      </c>
      <c r="C52" s="75" t="s">
        <v>66</v>
      </c>
      <c r="D52" s="76">
        <v>0.2</v>
      </c>
      <c r="E52" s="75" t="s">
        <v>32</v>
      </c>
      <c r="F52" s="77">
        <v>26000</v>
      </c>
      <c r="G52" s="77">
        <f>(D52*F52)</f>
        <v>5200</v>
      </c>
    </row>
    <row r="53" spans="1:7" ht="13.5" customHeight="1" x14ac:dyDescent="0.25">
      <c r="A53" s="7"/>
      <c r="B53" s="81" t="s">
        <v>74</v>
      </c>
      <c r="C53" s="68"/>
      <c r="D53" s="68"/>
      <c r="E53" s="68"/>
      <c r="F53" s="69"/>
      <c r="G53" s="85">
        <f>SUM(G43:G52)</f>
        <v>748300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75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76</v>
      </c>
      <c r="C56" s="63" t="s">
        <v>55</v>
      </c>
      <c r="D56" s="63" t="s">
        <v>77</v>
      </c>
      <c r="E56" s="61" t="s">
        <v>27</v>
      </c>
      <c r="F56" s="63" t="s">
        <v>28</v>
      </c>
      <c r="G56" s="61" t="s">
        <v>29</v>
      </c>
    </row>
    <row r="57" spans="1:7" ht="12.75" customHeight="1" x14ac:dyDescent="0.25">
      <c r="A57" s="7"/>
      <c r="B57" s="62" t="s">
        <v>39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78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79</v>
      </c>
      <c r="C60" s="50"/>
      <c r="D60" s="50"/>
      <c r="E60" s="50"/>
      <c r="F60" s="50"/>
      <c r="G60" s="93">
        <f>G24+G39+G53+G58</f>
        <v>1215300</v>
      </c>
    </row>
    <row r="61" spans="1:7" ht="12" customHeight="1" x14ac:dyDescent="0.25">
      <c r="A61" s="7"/>
      <c r="B61" s="51" t="s">
        <v>80</v>
      </c>
      <c r="C61" s="52"/>
      <c r="D61" s="52"/>
      <c r="E61" s="52"/>
      <c r="F61" s="52"/>
      <c r="G61" s="53">
        <f>G60*0.05</f>
        <v>60765</v>
      </c>
    </row>
    <row r="62" spans="1:7" ht="12" customHeight="1" x14ac:dyDescent="0.25">
      <c r="A62" s="7"/>
      <c r="B62" s="54" t="s">
        <v>81</v>
      </c>
      <c r="C62" s="55"/>
      <c r="D62" s="55"/>
      <c r="E62" s="55"/>
      <c r="F62" s="55"/>
      <c r="G62" s="56">
        <f>G61+G60</f>
        <v>1276065</v>
      </c>
    </row>
    <row r="63" spans="1:7" ht="12" customHeight="1" x14ac:dyDescent="0.25">
      <c r="A63" s="7"/>
      <c r="B63" s="51" t="s">
        <v>82</v>
      </c>
      <c r="C63" s="52"/>
      <c r="D63" s="52"/>
      <c r="E63" s="52"/>
      <c r="F63" s="52"/>
      <c r="G63" s="53">
        <f>G12</f>
        <v>1650000</v>
      </c>
    </row>
    <row r="64" spans="1:7" ht="12" customHeight="1" x14ac:dyDescent="0.25">
      <c r="A64" s="7"/>
      <c r="B64" s="57" t="s">
        <v>83</v>
      </c>
      <c r="C64" s="58"/>
      <c r="D64" s="58"/>
      <c r="E64" s="58"/>
      <c r="F64" s="58"/>
      <c r="G64" s="59">
        <f>G63-G62</f>
        <v>373935</v>
      </c>
    </row>
    <row r="65" spans="1:7" ht="12" customHeight="1" x14ac:dyDescent="0.25">
      <c r="A65" s="7"/>
      <c r="B65" s="18" t="s">
        <v>84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85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86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87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88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89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90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91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4" t="s">
        <v>92</v>
      </c>
      <c r="C75" s="95"/>
      <c r="D75" s="36"/>
      <c r="E75" s="20"/>
      <c r="F75" s="20"/>
      <c r="G75" s="26"/>
    </row>
    <row r="76" spans="1:7" ht="12" customHeight="1" x14ac:dyDescent="0.25">
      <c r="A76" s="7"/>
      <c r="B76" s="37" t="s">
        <v>76</v>
      </c>
      <c r="C76" s="37" t="s">
        <v>93</v>
      </c>
      <c r="D76" s="38" t="s">
        <v>94</v>
      </c>
      <c r="E76" s="20"/>
      <c r="F76" s="20"/>
      <c r="G76" s="26"/>
    </row>
    <row r="77" spans="1:7" ht="12" customHeight="1" x14ac:dyDescent="0.25">
      <c r="A77" s="7"/>
      <c r="B77" s="39" t="s">
        <v>95</v>
      </c>
      <c r="C77" s="40">
        <f>G24</f>
        <v>112000</v>
      </c>
      <c r="D77" s="41">
        <f>(C77/C83)</f>
        <v>8.7769823637510624E-2</v>
      </c>
      <c r="E77" s="20"/>
      <c r="F77" s="20"/>
      <c r="G77" s="26"/>
    </row>
    <row r="78" spans="1:7" ht="12" customHeight="1" x14ac:dyDescent="0.25">
      <c r="A78" s="7"/>
      <c r="B78" s="39" t="s">
        <v>96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97</v>
      </c>
      <c r="C79" s="40">
        <f>G39</f>
        <v>355000</v>
      </c>
      <c r="D79" s="41">
        <f>(C79/C83)</f>
        <v>0.27819899456532388</v>
      </c>
      <c r="E79" s="20"/>
      <c r="F79" s="20"/>
      <c r="G79" s="26"/>
    </row>
    <row r="80" spans="1:7" ht="12" customHeight="1" x14ac:dyDescent="0.25">
      <c r="A80" s="7"/>
      <c r="B80" s="39" t="s">
        <v>54</v>
      </c>
      <c r="C80" s="40">
        <f>G53</f>
        <v>748300</v>
      </c>
      <c r="D80" s="41">
        <f>(C80/C83)</f>
        <v>0.58641213417811788</v>
      </c>
      <c r="E80" s="20"/>
      <c r="F80" s="20"/>
      <c r="G80" s="26"/>
    </row>
    <row r="81" spans="1:7" ht="12" customHeight="1" x14ac:dyDescent="0.25">
      <c r="A81" s="7"/>
      <c r="B81" s="39" t="s">
        <v>98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99</v>
      </c>
      <c r="C82" s="43">
        <f>G61</f>
        <v>60765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100</v>
      </c>
      <c r="C83" s="44">
        <f>SUM(C77:C82)</f>
        <v>1276065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101</v>
      </c>
      <c r="D85" s="46"/>
      <c r="E85" s="46"/>
      <c r="F85" s="21"/>
      <c r="G85" s="26"/>
    </row>
    <row r="86" spans="1:7" ht="12" customHeight="1" x14ac:dyDescent="0.25">
      <c r="A86" s="7"/>
      <c r="B86" s="37" t="s">
        <v>102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103</v>
      </c>
      <c r="C87" s="44">
        <f>C83/C86</f>
        <v>25521.3</v>
      </c>
      <c r="D87" s="44">
        <f>C83/D86</f>
        <v>23201.18181818182</v>
      </c>
      <c r="E87" s="44">
        <f>C83/E86</f>
        <v>21267.75</v>
      </c>
      <c r="F87" s="22"/>
      <c r="G87" s="27"/>
    </row>
    <row r="88" spans="1:7" ht="15.6" customHeight="1" x14ac:dyDescent="0.25">
      <c r="A88" s="7"/>
      <c r="B88" s="18" t="s">
        <v>104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3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2023-02-10T18:57:09Z</cp:lastPrinted>
  <dcterms:created xsi:type="dcterms:W3CDTF">2020-11-27T12:49:26Z</dcterms:created>
  <dcterms:modified xsi:type="dcterms:W3CDTF">2023-03-20T14:41:32Z</dcterms:modified>
  <cp:category/>
  <cp:contentStatus/>
</cp:coreProperties>
</file>